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firstSheet="1" activeTab="1"/>
  </bookViews>
  <sheets>
    <sheet name="2014" sheetId="1" state="hidden" r:id="rId1"/>
    <sheet name="2016 (2)" sheetId="2" r:id="rId2"/>
    <sheet name="Sheet2" sheetId="3" r:id="rId3"/>
    <sheet name="Sheet3" sheetId="4" r:id="rId4"/>
  </sheets>
  <externalReferences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DTPT+DPTC+Von # CSH
</t>
        </r>
      </text>
    </comment>
  </commentList>
</comments>
</file>

<file path=xl/comments2.xml><?xml version="1.0" encoding="utf-8"?>
<comments xmlns="http://schemas.openxmlformats.org/spreadsheetml/2006/main">
  <authors>
    <author>Ghostviet.com</author>
  </authors>
  <commentList>
    <comment ref="D16" authorId="0">
      <text>
        <r>
          <rPr>
            <b/>
            <sz val="8"/>
            <rFont val="Tahoma"/>
            <family val="0"/>
          </rPr>
          <t>Ghostviet.com:</t>
        </r>
        <r>
          <rPr>
            <sz val="8"/>
            <rFont val="Tahoma"/>
            <family val="0"/>
          </rPr>
          <t xml:space="preserve">
+ thêm 6.845.874.436
 từ TS dài hạn khác</t>
        </r>
      </text>
    </comment>
    <comment ref="G49" authorId="0">
      <text>
        <r>
          <rPr>
            <b/>
            <sz val="8"/>
            <rFont val="Tahoma"/>
            <family val="0"/>
          </rPr>
          <t>Ghostviet.com:</t>
        </r>
        <r>
          <rPr>
            <sz val="8"/>
            <rFont val="Tahoma"/>
            <family val="0"/>
          </rPr>
          <t xml:space="preserve">
Điều chỉnh kiểm toán</t>
        </r>
      </text>
    </comment>
  </commentList>
</comments>
</file>

<file path=xl/sharedStrings.xml><?xml version="1.0" encoding="utf-8"?>
<sst xmlns="http://schemas.openxmlformats.org/spreadsheetml/2006/main" count="269" uniqueCount="135">
  <si>
    <r>
      <t>T</t>
    </r>
    <r>
      <rPr>
        <sz val="12"/>
        <color indexed="8"/>
        <rFont val="Times New Roman"/>
        <family val="1"/>
      </rPr>
      <t>Ậ</t>
    </r>
    <r>
      <rPr>
        <sz val="12"/>
        <color indexed="8"/>
        <rFont val=".VnTimeH"/>
        <family val="2"/>
      </rPr>
      <t xml:space="preserve">P </t>
    </r>
    <r>
      <rPr>
        <sz val="12"/>
        <color indexed="8"/>
        <rFont val="Times New Roman"/>
        <family val="1"/>
      </rPr>
      <t>Đ</t>
    </r>
    <r>
      <rPr>
        <sz val="12"/>
        <color indexed="8"/>
        <rFont val=".VnTimeH"/>
        <family val="2"/>
      </rPr>
      <t>OµN CN THAN- KS VI</t>
    </r>
    <r>
      <rPr>
        <sz val="12"/>
        <color indexed="8"/>
        <rFont val="Times New Roman"/>
        <family val="1"/>
      </rPr>
      <t>Ệ</t>
    </r>
    <r>
      <rPr>
        <sz val="12"/>
        <color indexed="8"/>
        <rFont val=".VnTimeH"/>
        <family val="2"/>
      </rPr>
      <t>T NAM</t>
    </r>
  </si>
  <si>
    <r>
      <t>C</t>
    </r>
    <r>
      <rPr>
        <b/>
        <sz val="11"/>
        <color indexed="8"/>
        <rFont val="Times New Roman"/>
        <family val="1"/>
      </rPr>
      <t>Ộ</t>
    </r>
    <r>
      <rPr>
        <b/>
        <sz val="11"/>
        <color indexed="8"/>
        <rFont val=".VnTimeH"/>
        <family val="2"/>
      </rPr>
      <t>NG Hßa X· H</t>
    </r>
    <r>
      <rPr>
        <b/>
        <sz val="11"/>
        <color indexed="8"/>
        <rFont val="Times New Roman"/>
        <family val="1"/>
      </rPr>
      <t>Ộ</t>
    </r>
    <r>
      <rPr>
        <b/>
        <sz val="11"/>
        <color indexed="8"/>
        <rFont val=".VnTimeH"/>
        <family val="2"/>
      </rPr>
      <t>I CHñ NGHÜA VIÖT NAM</t>
    </r>
  </si>
  <si>
    <t>C«NG TY CP than m«mg d­¬ng</t>
  </si>
  <si>
    <t>§éc lËp - Tù do - H¹nh phóc</t>
  </si>
  <si>
    <t xml:space="preserve">    BÁO CÁO TÀI CHÍNH TÓM TẮT</t>
  </si>
  <si>
    <t>Năm 2014</t>
  </si>
  <si>
    <t xml:space="preserve">A. BẢNG CÂN ĐỐI KẾ TOÁN   </t>
  </si>
  <si>
    <t>STT</t>
  </si>
  <si>
    <t>Nội dung</t>
  </si>
  <si>
    <t xml:space="preserve"> 31/12/09</t>
  </si>
  <si>
    <t>I</t>
  </si>
  <si>
    <r>
      <t xml:space="preserve">Tài sản ngắn hạn </t>
    </r>
    <r>
      <rPr>
        <b/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</si>
  <si>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</si>
  <si>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</si>
  <si>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</si>
  <si>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</si>
  <si>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</si>
  <si>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</si>
  <si>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r>
      <t>Tài sản dài hạn</t>
    </r>
    <r>
      <rPr>
        <b/>
        <i/>
        <sz val="13"/>
        <rFont val="Times New Roman"/>
        <family val="1"/>
      </rPr>
      <t xml:space="preserve">    </t>
    </r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</si>
  <si>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</si>
  <si>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</si>
  <si>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</si>
  <si>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</si>
  <si>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</si>
  <si>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</si>
  <si>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</si>
  <si>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</si>
  <si>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</si>
  <si>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TỔNG CỘNG TÀI SẢN (I+II)</t>
  </si>
  <si>
    <t>III</t>
  </si>
  <si>
    <t>Nợ phải trả</t>
  </si>
  <si>
    <t>Nợ ngắn hạn</t>
  </si>
  <si>
    <t>Nợ dài hạn</t>
  </si>
  <si>
    <t>IV</t>
  </si>
  <si>
    <t>Nguồn vốn chủ sở hữu</t>
  </si>
  <si>
    <t>Vốn chủ sở hữu</t>
  </si>
  <si>
    <t xml:space="preserve"> - Vốn đầu tư của chủ sở hữu</t>
  </si>
  <si>
    <t xml:space="preserve"> - Thặng dư vốn cổ phần</t>
  </si>
  <si>
    <t xml:space="preserve"> - Vốn khác của chủ sở hữu</t>
  </si>
  <si>
    <t xml:space="preserve"> - Cổ phiếu quỹ</t>
  </si>
  <si>
    <t xml:space="preserve"> - Chênh lệch đánh giá lại tài sản</t>
  </si>
  <si>
    <t xml:space="preserve"> - Quỹ đầu tư phát triển</t>
  </si>
  <si>
    <t xml:space="preserve"> - Quỹ dự phòng tài chính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</si>
  <si>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</si>
  <si>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</si>
  <si>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</si>
  <si>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</si>
  <si>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>TỔNG CỘNG NGUỒN VỐN (III+IV)</t>
  </si>
  <si>
    <t>B.  KẾT QUẢ HOẠT ĐỘNG KINH DOANH</t>
  </si>
  <si>
    <t>Chỉ tiêu</t>
  </si>
  <si>
    <t>Năm trước</t>
  </si>
  <si>
    <t>Năm nay</t>
  </si>
  <si>
    <t>QI</t>
  </si>
  <si>
    <t>Quí II năm 2009</t>
  </si>
  <si>
    <t>Qui III</t>
  </si>
  <si>
    <t>Qui IV</t>
  </si>
  <si>
    <t>QIII/QII</t>
  </si>
  <si>
    <t>QIV/QIII</t>
  </si>
  <si>
    <t>1</t>
  </si>
  <si>
    <t>Doanh thu bán hàng và cung cấp dịch vụ</t>
  </si>
  <si>
    <t>Các khoản giảm trừ doanh thu</t>
  </si>
  <si>
    <t>3</t>
  </si>
  <si>
    <t>Doanh thu thuần vê bán hàng và cung cấp dịch vụ</t>
  </si>
  <si>
    <t>4</t>
  </si>
  <si>
    <t>Giá vốn hàng bán</t>
  </si>
  <si>
    <t>5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</si>
  <si>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</si>
  <si>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</si>
  <si>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</si>
  <si>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</si>
  <si>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</si>
  <si>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</si>
  <si>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</si>
  <si>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</si>
  <si>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</si>
  <si>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</si>
  <si>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 xml:space="preserve">Lợi nhuận thuần từ hoạt động kinh doanh    </t>
  </si>
  <si>
    <t>11</t>
  </si>
  <si>
    <t>Thu nhập khác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</si>
  <si>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</si>
  <si>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</si>
  <si>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</si>
  <si>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</si>
  <si>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</si>
  <si>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</si>
  <si>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</si>
  <si>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</si>
  <si>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</si>
  <si>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</si>
  <si>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</si>
  <si>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 xml:space="preserve">Lãi cơ bản trên cổ phiếu   </t>
  </si>
  <si>
    <t>C. CÁC CHỈ TIÊU TÀI CHÍNH CƠ BẢN</t>
  </si>
  <si>
    <t>ĐV tính</t>
  </si>
  <si>
    <t xml:space="preserve">Năm trước </t>
  </si>
  <si>
    <t>Cơ cấu tài sản</t>
  </si>
  <si>
    <t>Tài sản dài hạn / Tổng tài sản</t>
  </si>
  <si>
    <t>%</t>
  </si>
  <si>
    <t>Tài sản ngắn hạn / Tổng tài sản</t>
  </si>
  <si>
    <t>Cơ cấu nguồn vốn</t>
  </si>
  <si>
    <t>Nợ phải trả / Tổng nguồn vốn</t>
  </si>
  <si>
    <t>Nguồn vốn chủ sở hữu / Tổng nguồn vốn</t>
  </si>
  <si>
    <t>Tỷ suất lợi nhuận</t>
  </si>
  <si>
    <t>chØ tiªu</t>
  </si>
  <si>
    <t>§VT</t>
  </si>
  <si>
    <t>QuÝ II</t>
  </si>
  <si>
    <t>QuÝ III</t>
  </si>
  <si>
    <t>Chªnh lÖch</t>
  </si>
  <si>
    <t>Tỷ suất lợi nhuận sau thuế / Tổng tài sản</t>
  </si>
  <si>
    <t xml:space="preserve"> - +</t>
  </si>
  <si>
    <t>Tỷ suất lợi nhuận sau thuế / Doanh thu thuần</t>
  </si>
  <si>
    <t>Than nguyªn khai SX</t>
  </si>
  <si>
    <t xml:space="preserve">TÊn </t>
  </si>
  <si>
    <t>Tỷ suất lợi nhuận sau thuế / Nguồn vốn chủ sở hữu</t>
  </si>
  <si>
    <t>Than tiªu thô</t>
  </si>
  <si>
    <t xml:space="preserve">                                     kÕ to¸n tr­ëng                                                                        gi¸m ®èc</t>
  </si>
  <si>
    <t xml:space="preserve">                                   Phạm Thị Hải                                                                        Bùi Quốc Tuấn</t>
  </si>
  <si>
    <t>Số dư đầu kỳ (01/01/2015)</t>
  </si>
  <si>
    <t>Số dư cuối kỳ (31/12/2015)</t>
  </si>
  <si>
    <t>Phạm Thị Hải</t>
  </si>
  <si>
    <t>KẾ TOÁN TRƯỞNG</t>
  </si>
  <si>
    <t>GIÁM ĐỐC</t>
  </si>
  <si>
    <t>Nguyễn Trọng Tốt</t>
  </si>
  <si>
    <t xml:space="preserve"> - Quyền chọn chuyển đổi trái phiếu</t>
  </si>
  <si>
    <t xml:space="preserve"> - Chênh lệch tỷ giá hối đoái</t>
  </si>
  <si>
    <t xml:space="preserve"> - Quỹ hỗ trợ sắp xếp doanh nghiệp</t>
  </si>
  <si>
    <t>Hệ số bảo toàn vốn</t>
  </si>
  <si>
    <t>lần</t>
  </si>
  <si>
    <t>Hệ số nợ phải trả/Vốn chủ sở hữu</t>
  </si>
  <si>
    <t>Đã được kiểm toán bởi Công ty Kiểm toán PKF Việt Nam</t>
  </si>
  <si>
    <t>Số dư đầu kỳ (01/01/2016)</t>
  </si>
  <si>
    <t>Số dư cuối kỳ (31/12/2016)</t>
  </si>
  <si>
    <t>Hệ số thanh toán nợ đến hạn</t>
  </si>
  <si>
    <t>ĐVT</t>
  </si>
  <si>
    <t xml:space="preserve">    BÁO CÁO TÀI CHÍNH TÓM TẮT NĂM 2016</t>
  </si>
  <si>
    <t>Chi phí xây dựng cơ bản dở dang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</si>
</sst>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 * #,##0_)\ _$_ ;_ * \(#,##0\)\ _$_ ;_ * &quot;-&quot;??_)\ _$_ ;_ @_ "/>
    <numFmt numFmtId="173" formatCode="_ * #,##0.00_)\ _$_ ;_ * \(#,##0.00\)\ _$_ ;_ * &quot;-&quot;??_)\ _$_ ;_ @_ "/>
    <numFmt numFmtId="174" formatCode="_(* #,##0_);_(* \(#,##0\);_(* &quot;-&quot;??_);_(@_)"/>
    <numFmt numFmtId="175" formatCode="0.0"/>
    <numFmt numFmtId="176" formatCode="_ * #,##0.000_)\ _$_ ;_ * \(#,##0.000\)\ _$_ ;_ * &quot;-&quot;??_)\ _$_ ;_ @_ "/>
    <numFmt numFmtId="177" formatCode="_ * #,##0_)\ _$_ ;_ * \(#,##0\)\ _$_ ;_ * &quot;-&quot;_)\ _$_ ;_ @_ "/>
    <numFmt numFmtId="178" formatCode="_ * #,##0.0_)\ _$_ ;_ * \(#,##0.0\)\ _$_ ;_ * &quot;-&quot;??_)\ _$_ ;_ @_ "/>
    <numFmt numFmtId="179" formatCode="_(* #,##0.0_);_(* \(#,##0.0\);_(* &quot;-&quot;??_);_(@_)"/>
    <numFmt numFmtId="180" formatCode="#,##0.000"/>
    <numFmt numFmtId="181" formatCode="#,##0.0"/>
  </numFmts>
  <fonts count="101">
    <font>
      <sz val="12"/>
      <name val="Times New Roman"/>
      <family val="0"/>
    </font>
    <font>
      <sz val="12"/>
      <color indexed="8"/>
      <name val=".VnTimeH"/>
      <family val="2"/>
    </font>
    <font>
      <sz val="12"/>
      <color indexed="8"/>
      <name val="Times New Roman"/>
      <family val="1"/>
    </font>
    <font>
      <b/>
      <sz val="11"/>
      <color indexed="8"/>
      <name val=".VnTimeH"/>
      <family val="2"/>
    </font>
    <font>
      <b/>
      <sz val="11"/>
      <color indexed="8"/>
      <name val="Times New Roman"/>
      <family val="1"/>
    </font>
    <font>
      <i/>
      <sz val="8"/>
      <name val="Times New Roman"/>
      <family val="1"/>
    </font>
    <font>
      <sz val="12"/>
      <name val=".VnArial Narrow"/>
      <family val="2"/>
    </font>
    <font>
      <sz val="12"/>
      <name val=".VnTime"/>
      <family val="0"/>
    </font>
    <font>
      <b/>
      <sz val="12"/>
      <color indexed="8"/>
      <name val=".VnTimeH"/>
      <family val="2"/>
    </font>
    <font>
      <b/>
      <sz val="15"/>
      <color indexed="8"/>
      <name val=".VnTime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.VnTimeH"/>
      <family val="2"/>
    </font>
    <font>
      <sz val="12"/>
      <color indexed="10"/>
      <name val=".VnTime"/>
      <family val="0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name val=".VnArial Narrow"/>
      <family val="2"/>
    </font>
    <font>
      <sz val="16"/>
      <name val=".VnTime"/>
      <family val="0"/>
    </font>
    <font>
      <b/>
      <i/>
      <sz val="13"/>
      <name val="Times New Roman"/>
      <family val="1"/>
    </font>
    <font>
      <b/>
      <sz val="14"/>
      <name val=".VnArial Narrow"/>
      <family val="2"/>
    </font>
    <font>
      <b/>
      <sz val="14"/>
      <name val=".VnTime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.VnArial Narrow"/>
      <family val="2"/>
    </font>
    <font>
      <sz val="14"/>
      <name val=".VnTime"/>
      <family val="0"/>
    </font>
    <font>
      <i/>
      <sz val="13"/>
      <color indexed="8"/>
      <name val="Times New Roman"/>
      <family val="1"/>
    </font>
    <font>
      <i/>
      <sz val="14"/>
      <name val=".VnArial Narrow"/>
      <family val="2"/>
    </font>
    <font>
      <b/>
      <i/>
      <sz val="14"/>
      <name val=".VnArial Narrow"/>
      <family val="2"/>
    </font>
    <font>
      <i/>
      <sz val="14"/>
      <name val=".VnTime"/>
      <family val="0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color indexed="8"/>
      <name val="Times New Roman"/>
      <family val="1"/>
    </font>
    <font>
      <u val="single"/>
      <sz val="14"/>
      <name val=".VnArial Narrow"/>
      <family val="2"/>
    </font>
    <font>
      <u val="single"/>
      <sz val="14"/>
      <name val=".VnTime"/>
      <family val="0"/>
    </font>
    <font>
      <b/>
      <sz val="13"/>
      <name val=".VnTimeH"/>
      <family val="2"/>
    </font>
    <font>
      <b/>
      <u val="single"/>
      <sz val="13"/>
      <name val=".VnTimeH"/>
      <family val="2"/>
    </font>
    <font>
      <b/>
      <u val="single"/>
      <sz val="11"/>
      <name val=".VnArial Narrow"/>
      <family val="2"/>
    </font>
    <font>
      <u val="single"/>
      <sz val="11"/>
      <name val=".VnArial Narrow"/>
      <family val="2"/>
    </font>
    <font>
      <b/>
      <u val="single"/>
      <sz val="12"/>
      <name val=".VnArial Narrow"/>
      <family val="2"/>
    </font>
    <font>
      <u val="single"/>
      <sz val="11"/>
      <name val=".VnTime"/>
      <family val="0"/>
    </font>
    <font>
      <b/>
      <sz val="12"/>
      <color indexed="8"/>
      <name val="Times New Roman"/>
      <family val="1"/>
    </font>
    <font>
      <sz val="12"/>
      <color indexed="10"/>
      <name val=".VnArial Narrow"/>
      <family val="2"/>
    </font>
    <font>
      <b/>
      <sz val="12"/>
      <color indexed="10"/>
      <name val=".VnArial Narrow"/>
      <family val="2"/>
    </font>
    <font>
      <b/>
      <sz val="12"/>
      <name val=".VnTime"/>
      <family val="0"/>
    </font>
    <font>
      <b/>
      <sz val="12"/>
      <name val=".VnArial Narrow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.VnArial NarrowH"/>
      <family val="2"/>
    </font>
    <font>
      <b/>
      <sz val="12"/>
      <name val="T"/>
      <family val="0"/>
    </font>
    <font>
      <sz val="13"/>
      <name val="T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.VnArial Narrow"/>
      <family val="2"/>
    </font>
    <font>
      <sz val="14"/>
      <color indexed="9"/>
      <name val=".VnArial Narrow"/>
      <family val="2"/>
    </font>
    <font>
      <i/>
      <sz val="14"/>
      <color indexed="9"/>
      <name val=".VnArial Narrow"/>
      <family val="2"/>
    </font>
    <font>
      <u val="single"/>
      <sz val="14"/>
      <color indexed="9"/>
      <name val=".VnArial Narrow"/>
      <family val="2"/>
    </font>
    <font>
      <b/>
      <sz val="14"/>
      <color indexed="9"/>
      <name val=".VnArial Narrow"/>
      <family val="2"/>
    </font>
    <font>
      <sz val="12"/>
      <color indexed="9"/>
      <name val=".VnArial Narrow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.VnTimeH"/>
      <family val="2"/>
    </font>
    <font>
      <b/>
      <u val="single"/>
      <sz val="13"/>
      <color indexed="8"/>
      <name val=".VnTime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2"/>
      <color indexed="20"/>
      <name val="Times New Roman"/>
      <family val="0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0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2"/>
      <color theme="11"/>
      <name val="Times New Roman"/>
      <family val="0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0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1" applyNumberFormat="0" applyAlignment="0" applyProtection="0"/>
    <xf numFmtId="0" fontId="94" fillId="0" borderId="6" applyNumberFormat="0" applyFill="0" applyAlignment="0" applyProtection="0"/>
    <xf numFmtId="0" fontId="95" fillId="30" borderId="0" applyNumberFormat="0" applyBorder="0" applyAlignment="0" applyProtection="0"/>
    <xf numFmtId="0" fontId="0" fillId="31" borderId="7" applyNumberFormat="0" applyFont="0" applyAlignment="0" applyProtection="0"/>
    <xf numFmtId="0" fontId="96" fillId="26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5" fillId="0" borderId="0" xfId="0" applyFont="1" applyAlignment="1">
      <alignment wrapText="1"/>
    </xf>
    <xf numFmtId="172" fontId="6" fillId="0" borderId="0" xfId="45" applyNumberFormat="1" applyFont="1" applyAlignment="1">
      <alignment horizontal="right"/>
    </xf>
    <xf numFmtId="3" fontId="0" fillId="0" borderId="0" xfId="0" applyNumberFormat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vertical="top" wrapText="1"/>
    </xf>
    <xf numFmtId="0" fontId="12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left" indent="2"/>
    </xf>
    <xf numFmtId="0" fontId="12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2" fontId="18" fillId="0" borderId="0" xfId="45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3" fontId="17" fillId="0" borderId="16" xfId="45" applyNumberFormat="1" applyFont="1" applyBorder="1" applyAlignment="1">
      <alignment horizontal="right"/>
    </xf>
    <xf numFmtId="3" fontId="12" fillId="0" borderId="17" xfId="45" applyNumberFormat="1" applyFont="1" applyBorder="1" applyAlignment="1">
      <alignment horizontal="right"/>
    </xf>
    <xf numFmtId="3" fontId="21" fillId="0" borderId="0" xfId="45" applyNumberFormat="1" applyFont="1" applyBorder="1" applyAlignment="1">
      <alignment horizontal="right" wrapText="1"/>
    </xf>
    <xf numFmtId="172" fontId="21" fillId="0" borderId="0" xfId="45" applyNumberFormat="1" applyFont="1" applyBorder="1" applyAlignment="1">
      <alignment horizontal="right" wrapText="1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3" fontId="24" fillId="0" borderId="21" xfId="45" applyNumberFormat="1" applyFont="1" applyBorder="1" applyAlignment="1">
      <alignment horizontal="right"/>
    </xf>
    <xf numFmtId="3" fontId="23" fillId="0" borderId="22" xfId="45" applyNumberFormat="1" applyFont="1" applyBorder="1" applyAlignment="1">
      <alignment horizontal="right"/>
    </xf>
    <xf numFmtId="3" fontId="25" fillId="0" borderId="0" xfId="45" applyNumberFormat="1" applyFont="1" applyBorder="1" applyAlignment="1">
      <alignment horizontal="right"/>
    </xf>
    <xf numFmtId="3" fontId="25" fillId="0" borderId="0" xfId="45" applyNumberFormat="1" applyFont="1" applyBorder="1" applyAlignment="1">
      <alignment horizontal="right" wrapText="1"/>
    </xf>
    <xf numFmtId="172" fontId="25" fillId="0" borderId="0" xfId="45" applyNumberFormat="1" applyFont="1" applyBorder="1" applyAlignment="1">
      <alignment horizontal="right" wrapText="1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3" fontId="17" fillId="0" borderId="21" xfId="45" applyNumberFormat="1" applyFont="1" applyBorder="1" applyAlignment="1">
      <alignment horizontal="right"/>
    </xf>
    <xf numFmtId="3" fontId="12" fillId="0" borderId="22" xfId="45" applyNumberFormat="1" applyFont="1" applyBorder="1" applyAlignment="1">
      <alignment horizontal="right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3" fontId="27" fillId="0" borderId="21" xfId="45" applyNumberFormat="1" applyFont="1" applyBorder="1" applyAlignment="1">
      <alignment horizontal="right"/>
    </xf>
    <xf numFmtId="3" fontId="16" fillId="0" borderId="22" xfId="45" applyNumberFormat="1" applyFont="1" applyBorder="1" applyAlignment="1">
      <alignment horizontal="right"/>
    </xf>
    <xf numFmtId="3" fontId="28" fillId="0" borderId="0" xfId="45" applyNumberFormat="1" applyFont="1" applyBorder="1" applyAlignment="1">
      <alignment horizontal="right" wrapText="1"/>
    </xf>
    <xf numFmtId="172" fontId="28" fillId="0" borderId="0" xfId="45" applyNumberFormat="1" applyFont="1" applyBorder="1" applyAlignment="1">
      <alignment horizontal="right" wrapText="1"/>
    </xf>
    <xf numFmtId="172" fontId="29" fillId="0" borderId="0" xfId="45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23" fillId="0" borderId="19" xfId="0" applyFont="1" applyBorder="1" applyAlignment="1">
      <alignment horizontal="justify" wrapText="1"/>
    </xf>
    <xf numFmtId="0" fontId="23" fillId="0" borderId="20" xfId="0" applyFont="1" applyBorder="1" applyAlignment="1">
      <alignment horizontal="justify" wrapText="1"/>
    </xf>
    <xf numFmtId="0" fontId="31" fillId="0" borderId="18" xfId="0" applyFont="1" applyBorder="1" applyAlignment="1">
      <alignment horizontal="center" wrapText="1"/>
    </xf>
    <xf numFmtId="0" fontId="32" fillId="0" borderId="19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3" fontId="33" fillId="0" borderId="21" xfId="45" applyNumberFormat="1" applyFont="1" applyBorder="1" applyAlignment="1">
      <alignment horizontal="right"/>
    </xf>
    <xf numFmtId="3" fontId="32" fillId="0" borderId="22" xfId="45" applyNumberFormat="1" applyFont="1" applyBorder="1" applyAlignment="1">
      <alignment horizontal="right"/>
    </xf>
    <xf numFmtId="3" fontId="34" fillId="0" borderId="0" xfId="45" applyNumberFormat="1" applyFont="1" applyBorder="1" applyAlignment="1">
      <alignment horizontal="right" wrapText="1"/>
    </xf>
    <xf numFmtId="172" fontId="34" fillId="0" borderId="0" xfId="45" applyNumberFormat="1" applyFont="1" applyBorder="1" applyAlignment="1">
      <alignment horizontal="right" wrapText="1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6" fillId="0" borderId="18" xfId="0" applyFont="1" applyBorder="1" applyAlignment="1">
      <alignment horizontal="center" wrapText="1"/>
    </xf>
    <xf numFmtId="3" fontId="16" fillId="0" borderId="23" xfId="45" applyNumberFormat="1" applyFont="1" applyBorder="1" applyAlignment="1">
      <alignment horizontal="right"/>
    </xf>
    <xf numFmtId="0" fontId="16" fillId="0" borderId="18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3" fontId="24" fillId="0" borderId="27" xfId="45" applyNumberFormat="1" applyFont="1" applyBorder="1" applyAlignment="1">
      <alignment horizontal="right"/>
    </xf>
    <xf numFmtId="3" fontId="23" fillId="0" borderId="28" xfId="45" applyNumberFormat="1" applyFont="1" applyBorder="1" applyAlignment="1">
      <alignment horizontal="right"/>
    </xf>
    <xf numFmtId="0" fontId="37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3" fontId="32" fillId="0" borderId="32" xfId="45" applyNumberFormat="1" applyFont="1" applyBorder="1" applyAlignment="1">
      <alignment horizontal="right" vertical="center" wrapText="1"/>
    </xf>
    <xf numFmtId="3" fontId="38" fillId="0" borderId="0" xfId="45" applyNumberFormat="1" applyFont="1" applyBorder="1" applyAlignment="1">
      <alignment horizontal="right" vertical="center" wrapText="1"/>
    </xf>
    <xf numFmtId="172" fontId="39" fillId="0" borderId="0" xfId="45" applyNumberFormat="1" applyFont="1" applyBorder="1" applyAlignment="1">
      <alignment horizontal="right" vertical="center" wrapText="1"/>
    </xf>
    <xf numFmtId="172" fontId="40" fillId="0" borderId="0" xfId="45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6" fillId="0" borderId="33" xfId="45" applyNumberFormat="1" applyFont="1" applyBorder="1" applyAlignment="1">
      <alignment horizontal="center"/>
    </xf>
    <xf numFmtId="172" fontId="6" fillId="0" borderId="34" xfId="45" applyNumberFormat="1" applyFont="1" applyBorder="1" applyAlignment="1">
      <alignment horizontal="center"/>
    </xf>
    <xf numFmtId="172" fontId="6" fillId="0" borderId="35" xfId="45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justify" vertical="center" wrapText="1"/>
    </xf>
    <xf numFmtId="0" fontId="23" fillId="0" borderId="15" xfId="0" applyFont="1" applyBorder="1" applyAlignment="1">
      <alignment horizontal="justify" vertical="center" wrapText="1"/>
    </xf>
    <xf numFmtId="3" fontId="24" fillId="0" borderId="16" xfId="45" applyNumberFormat="1" applyFont="1" applyBorder="1" applyAlignment="1">
      <alignment horizontal="right" vertical="center" wrapText="1"/>
    </xf>
    <xf numFmtId="3" fontId="23" fillId="0" borderId="17" xfId="45" applyNumberFormat="1" applyFont="1" applyBorder="1" applyAlignment="1">
      <alignment horizontal="right" vertical="center" wrapText="1"/>
    </xf>
    <xf numFmtId="172" fontId="6" fillId="0" borderId="36" xfId="45" applyNumberFormat="1" applyFont="1" applyBorder="1" applyAlignment="1">
      <alignment horizontal="right" vertical="center" wrapText="1"/>
    </xf>
    <xf numFmtId="172" fontId="6" fillId="33" borderId="37" xfId="45" applyNumberFormat="1" applyFont="1" applyFill="1" applyBorder="1" applyAlignment="1">
      <alignment horizontal="right" vertical="center" wrapText="1"/>
    </xf>
    <xf numFmtId="174" fontId="7" fillId="33" borderId="38" xfId="45" applyNumberFormat="1" applyFill="1" applyBorder="1" applyAlignment="1">
      <alignment vertical="center"/>
    </xf>
    <xf numFmtId="174" fontId="7" fillId="33" borderId="39" xfId="45" applyNumberFormat="1" applyFill="1" applyBorder="1" applyAlignment="1">
      <alignment/>
    </xf>
    <xf numFmtId="17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justify" vertical="center" wrapText="1"/>
    </xf>
    <xf numFmtId="3" fontId="23" fillId="0" borderId="40" xfId="45" applyNumberFormat="1" applyFont="1" applyBorder="1" applyAlignment="1">
      <alignment horizontal="right" vertical="center" wrapText="1"/>
    </xf>
    <xf numFmtId="3" fontId="23" fillId="0" borderId="22" xfId="45" applyNumberFormat="1" applyFont="1" applyBorder="1" applyAlignment="1">
      <alignment horizontal="right" vertical="center" wrapText="1"/>
    </xf>
    <xf numFmtId="172" fontId="6" fillId="0" borderId="41" xfId="45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174" fontId="0" fillId="0" borderId="0" xfId="0" applyNumberFormat="1" applyAlignment="1">
      <alignment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justify" vertical="center" wrapText="1"/>
    </xf>
    <xf numFmtId="0" fontId="23" fillId="0" borderId="26" xfId="0" applyFont="1" applyBorder="1" applyAlignment="1">
      <alignment horizontal="justify" vertical="center" wrapText="1"/>
    </xf>
    <xf numFmtId="3" fontId="24" fillId="0" borderId="27" xfId="45" applyNumberFormat="1" applyFont="1" applyBorder="1" applyAlignment="1">
      <alignment horizontal="right" vertical="center" wrapText="1"/>
    </xf>
    <xf numFmtId="3" fontId="23" fillId="0" borderId="28" xfId="45" applyNumberFormat="1" applyFont="1" applyFill="1" applyBorder="1" applyAlignment="1">
      <alignment horizontal="right" vertical="center" wrapText="1"/>
    </xf>
    <xf numFmtId="172" fontId="43" fillId="0" borderId="42" xfId="45" applyNumberFormat="1" applyFont="1" applyFill="1" applyBorder="1" applyAlignment="1">
      <alignment horizontal="right" vertic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172" fontId="6" fillId="0" borderId="46" xfId="45" applyNumberFormat="1" applyFont="1" applyBorder="1" applyAlignment="1">
      <alignment horizontal="right" vertical="top" wrapText="1"/>
    </xf>
    <xf numFmtId="172" fontId="6" fillId="0" borderId="47" xfId="45" applyNumberFormat="1" applyFont="1" applyBorder="1" applyAlignment="1">
      <alignment horizontal="right" vertical="top" wrapText="1"/>
    </xf>
    <xf numFmtId="172" fontId="6" fillId="0" borderId="0" xfId="45" applyNumberFormat="1" applyFont="1" applyBorder="1" applyAlignment="1">
      <alignment horizontal="right" vertical="top" wrapText="1"/>
    </xf>
    <xf numFmtId="172" fontId="6" fillId="33" borderId="48" xfId="45" applyNumberFormat="1" applyFont="1" applyFill="1" applyBorder="1" applyAlignment="1">
      <alignment horizontal="right" vertical="center" wrapText="1"/>
    </xf>
    <xf numFmtId="172" fontId="6" fillId="33" borderId="49" xfId="45" applyNumberFormat="1" applyFont="1" applyFill="1" applyBorder="1" applyAlignment="1">
      <alignment horizontal="right" vertical="center" wrapText="1"/>
    </xf>
    <xf numFmtId="172" fontId="6" fillId="33" borderId="50" xfId="45" applyNumberFormat="1" applyFont="1" applyFill="1" applyBorder="1" applyAlignment="1">
      <alignment horizontal="right" vertical="top" wrapText="1"/>
    </xf>
    <xf numFmtId="3" fontId="7" fillId="0" borderId="0" xfId="45" applyNumberFormat="1" applyAlignment="1">
      <alignment/>
    </xf>
    <xf numFmtId="0" fontId="0" fillId="0" borderId="0" xfId="0" applyFont="1" applyAlignment="1">
      <alignment/>
    </xf>
    <xf numFmtId="172" fontId="44" fillId="0" borderId="0" xfId="45" applyNumberFormat="1" applyFont="1" applyAlignment="1">
      <alignment horizontal="right"/>
    </xf>
    <xf numFmtId="0" fontId="45" fillId="0" borderId="0" xfId="0" applyFont="1" applyAlignment="1">
      <alignment/>
    </xf>
    <xf numFmtId="172" fontId="46" fillId="0" borderId="0" xfId="45" applyNumberFormat="1" applyFont="1" applyAlignment="1">
      <alignment horizontal="right"/>
    </xf>
    <xf numFmtId="3" fontId="45" fillId="0" borderId="0" xfId="45" applyNumberFormat="1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40" xfId="0" applyNumberFormat="1" applyFont="1" applyBorder="1" applyAlignment="1">
      <alignment horizontal="center" wrapText="1"/>
    </xf>
    <xf numFmtId="4" fontId="47" fillId="0" borderId="0" xfId="0" applyNumberFormat="1" applyFont="1" applyBorder="1" applyAlignment="1">
      <alignment horizontal="center" wrapText="1"/>
    </xf>
    <xf numFmtId="172" fontId="6" fillId="32" borderId="0" xfId="45" applyNumberFormat="1" applyFont="1" applyFill="1" applyAlignment="1">
      <alignment horizontal="right"/>
    </xf>
    <xf numFmtId="172" fontId="43" fillId="32" borderId="0" xfId="45" applyNumberFormat="1" applyFont="1" applyFill="1" applyAlignment="1">
      <alignment horizontal="right"/>
    </xf>
    <xf numFmtId="3" fontId="14" fillId="0" borderId="0" xfId="0" applyNumberFormat="1" applyFont="1" applyAlignment="1">
      <alignment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horizontal="center" wrapText="1"/>
    </xf>
    <xf numFmtId="4" fontId="23" fillId="0" borderId="21" xfId="0" applyNumberFormat="1" applyFont="1" applyFill="1" applyBorder="1" applyAlignment="1">
      <alignment horizontal="center" wrapText="1"/>
    </xf>
    <xf numFmtId="4" fontId="23" fillId="0" borderId="22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176" fontId="6" fillId="32" borderId="0" xfId="45" applyNumberFormat="1" applyFont="1" applyFill="1" applyAlignment="1">
      <alignment horizontal="right"/>
    </xf>
    <xf numFmtId="0" fontId="20" fillId="0" borderId="18" xfId="0" applyFont="1" applyBorder="1" applyAlignment="1">
      <alignment horizontal="center" wrapText="1"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4" fontId="20" fillId="0" borderId="21" xfId="0" applyNumberFormat="1" applyFont="1" applyFill="1" applyBorder="1" applyAlignment="1">
      <alignment horizontal="center" wrapText="1"/>
    </xf>
    <xf numFmtId="4" fontId="20" fillId="0" borderId="22" xfId="0" applyNumberFormat="1" applyFont="1" applyBorder="1" applyAlignment="1">
      <alignment horizontal="center" wrapText="1"/>
    </xf>
    <xf numFmtId="4" fontId="48" fillId="0" borderId="0" xfId="0" applyNumberFormat="1" applyFont="1" applyBorder="1" applyAlignment="1">
      <alignment horizontal="center" wrapText="1"/>
    </xf>
    <xf numFmtId="176" fontId="6" fillId="0" borderId="0" xfId="45" applyNumberFormat="1" applyFont="1" applyAlignment="1">
      <alignment horizontal="right"/>
    </xf>
    <xf numFmtId="4" fontId="23" fillId="0" borderId="21" xfId="44" applyNumberFormat="1" applyFont="1" applyFill="1" applyBorder="1" applyAlignment="1">
      <alignment horizontal="center" wrapText="1"/>
    </xf>
    <xf numFmtId="4" fontId="23" fillId="0" borderId="22" xfId="44" applyNumberFormat="1" applyFont="1" applyBorder="1" applyAlignment="1">
      <alignment horizontal="center" wrapText="1"/>
    </xf>
    <xf numFmtId="4" fontId="0" fillId="0" borderId="0" xfId="44" applyNumberFormat="1" applyFont="1" applyBorder="1" applyAlignment="1">
      <alignment horizontal="center" wrapText="1"/>
    </xf>
    <xf numFmtId="173" fontId="6" fillId="0" borderId="0" xfId="45" applyFont="1" applyAlignment="1">
      <alignment horizontal="right"/>
    </xf>
    <xf numFmtId="4" fontId="20" fillId="0" borderId="22" xfId="44" applyNumberFormat="1" applyFont="1" applyBorder="1" applyAlignment="1">
      <alignment horizontal="center" wrapText="1"/>
    </xf>
    <xf numFmtId="4" fontId="48" fillId="0" borderId="0" xfId="44" applyNumberFormat="1" applyFont="1" applyBorder="1" applyAlignment="1">
      <alignment horizontal="center" wrapText="1"/>
    </xf>
    <xf numFmtId="0" fontId="49" fillId="0" borderId="51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72" fontId="6" fillId="0" borderId="16" xfId="45" applyNumberFormat="1" applyFont="1" applyBorder="1" applyAlignment="1">
      <alignment/>
    </xf>
    <xf numFmtId="172" fontId="6" fillId="0" borderId="16" xfId="45" applyNumberFormat="1" applyFont="1" applyBorder="1" applyAlignment="1">
      <alignment horizontal="right"/>
    </xf>
    <xf numFmtId="178" fontId="6" fillId="0" borderId="16" xfId="0" applyNumberFormat="1" applyFont="1" applyBorder="1" applyAlignment="1">
      <alignment horizontal="right"/>
    </xf>
    <xf numFmtId="0" fontId="23" fillId="0" borderId="43" xfId="0" applyFont="1" applyBorder="1" applyAlignment="1">
      <alignment horizontal="center" wrapText="1"/>
    </xf>
    <xf numFmtId="0" fontId="23" fillId="0" borderId="46" xfId="0" applyFont="1" applyBorder="1" applyAlignment="1">
      <alignment/>
    </xf>
    <xf numFmtId="0" fontId="23" fillId="0" borderId="46" xfId="0" applyFont="1" applyBorder="1" applyAlignment="1">
      <alignment horizontal="center" wrapText="1"/>
    </xf>
    <xf numFmtId="4" fontId="23" fillId="0" borderId="46" xfId="0" applyNumberFormat="1" applyFont="1" applyFill="1" applyBorder="1" applyAlignment="1">
      <alignment horizontal="center" wrapText="1"/>
    </xf>
    <xf numFmtId="4" fontId="23" fillId="0" borderId="47" xfId="0" applyNumberFormat="1" applyFont="1" applyBorder="1" applyAlignment="1">
      <alignment horizontal="center" wrapText="1"/>
    </xf>
    <xf numFmtId="3" fontId="6" fillId="0" borderId="52" xfId="0" applyNumberFormat="1" applyFont="1" applyBorder="1" applyAlignment="1">
      <alignment/>
    </xf>
    <xf numFmtId="0" fontId="6" fillId="0" borderId="52" xfId="0" applyFont="1" applyBorder="1" applyAlignment="1">
      <alignment/>
    </xf>
    <xf numFmtId="172" fontId="6" fillId="0" borderId="52" xfId="45" applyNumberFormat="1" applyFont="1" applyBorder="1" applyAlignment="1">
      <alignment/>
    </xf>
    <xf numFmtId="172" fontId="6" fillId="0" borderId="52" xfId="45" applyNumberFormat="1" applyFont="1" applyBorder="1" applyAlignment="1">
      <alignment horizontal="right"/>
    </xf>
    <xf numFmtId="178" fontId="6" fillId="0" borderId="52" xfId="0" applyNumberFormat="1" applyFont="1" applyBorder="1" applyAlignment="1">
      <alignment horizontal="right"/>
    </xf>
    <xf numFmtId="172" fontId="7" fillId="0" borderId="0" xfId="45" applyNumberFormat="1" applyAlignment="1">
      <alignment/>
    </xf>
    <xf numFmtId="0" fontId="14" fillId="0" borderId="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wrapText="1"/>
    </xf>
    <xf numFmtId="3" fontId="55" fillId="0" borderId="0" xfId="45" applyNumberFormat="1" applyFont="1" applyBorder="1" applyAlignment="1">
      <alignment horizontal="right" wrapText="1"/>
    </xf>
    <xf numFmtId="3" fontId="56" fillId="0" borderId="0" xfId="45" applyNumberFormat="1" applyFont="1" applyBorder="1" applyAlignment="1">
      <alignment horizontal="right" wrapText="1"/>
    </xf>
    <xf numFmtId="3" fontId="57" fillId="0" borderId="0" xfId="45" applyNumberFormat="1" applyFont="1" applyBorder="1" applyAlignment="1">
      <alignment horizontal="right" wrapText="1"/>
    </xf>
    <xf numFmtId="3" fontId="58" fillId="0" borderId="0" xfId="45" applyNumberFormat="1" applyFont="1" applyBorder="1" applyAlignment="1">
      <alignment horizontal="right" wrapText="1"/>
    </xf>
    <xf numFmtId="172" fontId="59" fillId="0" borderId="36" xfId="45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172" fontId="6" fillId="0" borderId="47" xfId="45" applyNumberFormat="1" applyFont="1" applyBorder="1" applyAlignment="1">
      <alignment horizontal="right" vertical="top" wrapText="1" shrinkToFit="1"/>
    </xf>
    <xf numFmtId="3" fontId="12" fillId="0" borderId="53" xfId="45" applyNumberFormat="1" applyFont="1" applyBorder="1" applyAlignment="1">
      <alignment horizontal="right" wrapText="1" shrinkToFit="1"/>
    </xf>
    <xf numFmtId="3" fontId="12" fillId="0" borderId="54" xfId="45" applyNumberFormat="1" applyFont="1" applyBorder="1" applyAlignment="1">
      <alignment horizontal="right" wrapText="1" shrinkToFit="1"/>
    </xf>
    <xf numFmtId="3" fontId="24" fillId="0" borderId="21" xfId="45" applyNumberFormat="1" applyFont="1" applyBorder="1" applyAlignment="1">
      <alignment horizontal="right" wrapText="1" shrinkToFit="1"/>
    </xf>
    <xf numFmtId="3" fontId="23" fillId="0" borderId="23" xfId="45" applyNumberFormat="1" applyFont="1" applyBorder="1" applyAlignment="1">
      <alignment horizontal="right" wrapText="1" shrinkToFit="1"/>
    </xf>
    <xf numFmtId="3" fontId="12" fillId="0" borderId="21" xfId="45" applyNumberFormat="1" applyFont="1" applyBorder="1" applyAlignment="1">
      <alignment horizontal="right" wrapText="1" shrinkToFit="1"/>
    </xf>
    <xf numFmtId="3" fontId="12" fillId="0" borderId="23" xfId="45" applyNumberFormat="1" applyFont="1" applyBorder="1" applyAlignment="1">
      <alignment horizontal="right" wrapText="1" shrinkToFit="1"/>
    </xf>
    <xf numFmtId="3" fontId="24" fillId="0" borderId="21" xfId="45" applyNumberFormat="1" applyFont="1" applyFill="1" applyBorder="1" applyAlignment="1">
      <alignment horizontal="right" wrapText="1" shrinkToFit="1"/>
    </xf>
    <xf numFmtId="3" fontId="23" fillId="0" borderId="23" xfId="45" applyNumberFormat="1" applyFont="1" applyFill="1" applyBorder="1" applyAlignment="1">
      <alignment horizontal="right" wrapText="1" shrinkToFit="1"/>
    </xf>
    <xf numFmtId="3" fontId="27" fillId="0" borderId="21" xfId="45" applyNumberFormat="1" applyFont="1" applyFill="1" applyBorder="1" applyAlignment="1">
      <alignment horizontal="right" wrapText="1" shrinkToFit="1"/>
    </xf>
    <xf numFmtId="3" fontId="16" fillId="0" borderId="23" xfId="45" applyNumberFormat="1" applyFont="1" applyFill="1" applyBorder="1" applyAlignment="1">
      <alignment horizontal="right" wrapText="1" shrinkToFit="1"/>
    </xf>
    <xf numFmtId="3" fontId="32" fillId="0" borderId="21" xfId="45" applyNumberFormat="1" applyFont="1" applyBorder="1" applyAlignment="1">
      <alignment horizontal="right" wrapText="1" shrinkToFit="1"/>
    </xf>
    <xf numFmtId="3" fontId="23" fillId="0" borderId="22" xfId="45" applyNumberFormat="1" applyFont="1" applyBorder="1" applyAlignment="1">
      <alignment horizontal="right" wrapText="1" shrinkToFit="1"/>
    </xf>
    <xf numFmtId="3" fontId="27" fillId="0" borderId="21" xfId="45" applyNumberFormat="1" applyFont="1" applyBorder="1" applyAlignment="1">
      <alignment horizontal="right" wrapText="1" shrinkToFit="1"/>
    </xf>
    <xf numFmtId="3" fontId="16" fillId="0" borderId="23" xfId="45" applyNumberFormat="1" applyFont="1" applyBorder="1" applyAlignment="1">
      <alignment horizontal="right" wrapText="1" shrinkToFit="1"/>
    </xf>
    <xf numFmtId="3" fontId="16" fillId="0" borderId="22" xfId="45" applyNumberFormat="1" applyFont="1" applyBorder="1" applyAlignment="1">
      <alignment horizontal="right" wrapText="1" shrinkToFit="1"/>
    </xf>
    <xf numFmtId="3" fontId="23" fillId="0" borderId="28" xfId="45" applyNumberFormat="1" applyFont="1" applyBorder="1" applyAlignment="1">
      <alignment horizontal="right" wrapText="1" shrinkToFit="1"/>
    </xf>
    <xf numFmtId="3" fontId="32" fillId="0" borderId="55" xfId="45" applyNumberFormat="1" applyFont="1" applyBorder="1" applyAlignment="1">
      <alignment horizontal="right" shrinkToFit="1"/>
    </xf>
    <xf numFmtId="3" fontId="32" fillId="0" borderId="23" xfId="45" applyNumberFormat="1" applyFont="1" applyBorder="1" applyAlignment="1">
      <alignment horizontal="right" shrinkToFit="1"/>
    </xf>
    <xf numFmtId="3" fontId="23" fillId="0" borderId="17" xfId="45" applyNumberFormat="1" applyFont="1" applyBorder="1" applyAlignment="1">
      <alignment horizontal="right" shrinkToFit="1"/>
    </xf>
    <xf numFmtId="3" fontId="23" fillId="0" borderId="40" xfId="45" applyNumberFormat="1" applyFont="1" applyBorder="1" applyAlignment="1">
      <alignment horizontal="right" wrapText="1" shrinkToFit="1"/>
    </xf>
    <xf numFmtId="3" fontId="23" fillId="0" borderId="56" xfId="45" applyNumberFormat="1" applyFont="1" applyFill="1" applyBorder="1" applyAlignment="1">
      <alignment horizontal="right" wrapText="1" shrinkToFit="1"/>
    </xf>
    <xf numFmtId="172" fontId="0" fillId="0" borderId="33" xfId="45" applyNumberFormat="1" applyFont="1" applyBorder="1" applyAlignment="1">
      <alignment horizontal="center"/>
    </xf>
    <xf numFmtId="172" fontId="0" fillId="0" borderId="34" xfId="45" applyNumberFormat="1" applyFont="1" applyBorder="1" applyAlignment="1">
      <alignment horizontal="center"/>
    </xf>
    <xf numFmtId="172" fontId="0" fillId="0" borderId="35" xfId="45" applyNumberFormat="1" applyFont="1" applyBorder="1" applyAlignment="1">
      <alignment horizontal="center"/>
    </xf>
    <xf numFmtId="172" fontId="21" fillId="0" borderId="0" xfId="45" applyNumberFormat="1" applyFont="1" applyBorder="1" applyAlignment="1">
      <alignment horizontal="right" shrinkToFit="1"/>
    </xf>
    <xf numFmtId="172" fontId="25" fillId="0" borderId="0" xfId="45" applyNumberFormat="1" applyFont="1" applyBorder="1" applyAlignment="1">
      <alignment horizontal="right" shrinkToFit="1"/>
    </xf>
    <xf numFmtId="172" fontId="28" fillId="0" borderId="0" xfId="45" applyNumberFormat="1" applyFont="1" applyBorder="1" applyAlignment="1">
      <alignment horizontal="right" shrinkToFit="1"/>
    </xf>
    <xf numFmtId="172" fontId="29" fillId="0" borderId="0" xfId="45" applyNumberFormat="1" applyFont="1" applyBorder="1" applyAlignment="1">
      <alignment horizontal="right" shrinkToFit="1"/>
    </xf>
    <xf numFmtId="172" fontId="34" fillId="0" borderId="0" xfId="45" applyNumberFormat="1" applyFont="1" applyBorder="1" applyAlignment="1">
      <alignment horizontal="right" shrinkToFit="1"/>
    </xf>
    <xf numFmtId="172" fontId="39" fillId="0" borderId="0" xfId="45" applyNumberFormat="1" applyFont="1" applyBorder="1" applyAlignment="1">
      <alignment horizontal="right" vertical="center" shrinkToFit="1"/>
    </xf>
    <xf numFmtId="172" fontId="40" fillId="0" borderId="0" xfId="45" applyNumberFormat="1" applyFont="1" applyBorder="1" applyAlignment="1">
      <alignment horizontal="right" vertical="center" shrinkToFit="1"/>
    </xf>
    <xf numFmtId="37" fontId="23" fillId="0" borderId="57" xfId="42" applyNumberFormat="1" applyFont="1" applyBorder="1" applyAlignment="1">
      <alignment horizontal="right" shrinkToFit="1"/>
    </xf>
    <xf numFmtId="174" fontId="23" fillId="0" borderId="23" xfId="42" applyNumberFormat="1" applyFont="1" applyBorder="1" applyAlignment="1">
      <alignment horizontal="right" shrinkToFit="1"/>
    </xf>
    <xf numFmtId="4" fontId="23" fillId="0" borderId="23" xfId="0" applyNumberFormat="1" applyFont="1" applyBorder="1" applyAlignment="1">
      <alignment horizontal="center" wrapText="1"/>
    </xf>
    <xf numFmtId="4" fontId="20" fillId="0" borderId="23" xfId="0" applyNumberFormat="1" applyFont="1" applyBorder="1" applyAlignment="1">
      <alignment horizontal="center" wrapText="1"/>
    </xf>
    <xf numFmtId="4" fontId="23" fillId="0" borderId="23" xfId="44" applyNumberFormat="1" applyFont="1" applyBorder="1" applyAlignment="1">
      <alignment horizontal="center" wrapText="1"/>
    </xf>
    <xf numFmtId="4" fontId="20" fillId="0" borderId="23" xfId="44" applyNumberFormat="1" applyFont="1" applyBorder="1" applyAlignment="1">
      <alignment horizontal="center" wrapText="1"/>
    </xf>
    <xf numFmtId="4" fontId="23" fillId="0" borderId="21" xfId="0" applyNumberFormat="1" applyFont="1" applyBorder="1" applyAlignment="1">
      <alignment horizontal="center" wrapText="1"/>
    </xf>
    <xf numFmtId="4" fontId="23" fillId="0" borderId="21" xfId="44" applyNumberFormat="1" applyFont="1" applyBorder="1" applyAlignment="1">
      <alignment horizontal="center" wrapText="1"/>
    </xf>
    <xf numFmtId="4" fontId="23" fillId="0" borderId="46" xfId="0" applyNumberFormat="1" applyFont="1" applyBorder="1" applyAlignment="1">
      <alignment horizontal="center" wrapText="1"/>
    </xf>
    <xf numFmtId="172" fontId="43" fillId="0" borderId="41" xfId="45" applyNumberFormat="1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 wrapText="1"/>
    </xf>
    <xf numFmtId="4" fontId="23" fillId="0" borderId="27" xfId="0" applyNumberFormat="1" applyFont="1" applyBorder="1" applyAlignment="1">
      <alignment horizontal="center" wrapText="1"/>
    </xf>
    <xf numFmtId="4" fontId="23" fillId="0" borderId="56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0" xfId="45" applyNumberFormat="1" applyFont="1" applyBorder="1" applyAlignment="1">
      <alignment/>
    </xf>
    <xf numFmtId="172" fontId="6" fillId="0" borderId="0" xfId="45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2" fontId="54" fillId="0" borderId="0" xfId="45" applyNumberFormat="1" applyFont="1" applyAlignment="1">
      <alignment horizontal="right"/>
    </xf>
    <xf numFmtId="0" fontId="48" fillId="0" borderId="0" xfId="0" applyFont="1" applyAlignment="1">
      <alignment/>
    </xf>
    <xf numFmtId="3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172" fontId="54" fillId="0" borderId="0" xfId="45" applyNumberFormat="1" applyFont="1" applyBorder="1" applyAlignment="1">
      <alignment/>
    </xf>
    <xf numFmtId="172" fontId="54" fillId="0" borderId="0" xfId="45" applyNumberFormat="1" applyFont="1" applyBorder="1" applyAlignment="1">
      <alignment horizontal="right"/>
    </xf>
    <xf numFmtId="178" fontId="54" fillId="0" borderId="0" xfId="0" applyNumberFormat="1" applyFont="1" applyBorder="1" applyAlignment="1">
      <alignment horizontal="right"/>
    </xf>
    <xf numFmtId="0" fontId="23" fillId="0" borderId="27" xfId="0" applyFont="1" applyBorder="1" applyAlignment="1">
      <alignment/>
    </xf>
    <xf numFmtId="0" fontId="20" fillId="0" borderId="21" xfId="0" applyFont="1" applyBorder="1" applyAlignment="1">
      <alignment/>
    </xf>
    <xf numFmtId="4" fontId="20" fillId="0" borderId="21" xfId="0" applyNumberFormat="1" applyFont="1" applyBorder="1" applyAlignment="1">
      <alignment horizontal="center" wrapText="1"/>
    </xf>
    <xf numFmtId="174" fontId="16" fillId="0" borderId="23" xfId="42" applyNumberFormat="1" applyFont="1" applyFill="1" applyBorder="1" applyAlignment="1">
      <alignment horizontal="right" wrapText="1" shrinkToFit="1"/>
    </xf>
    <xf numFmtId="3" fontId="24" fillId="0" borderId="22" xfId="45" applyNumberFormat="1" applyFont="1" applyBorder="1" applyAlignment="1">
      <alignment horizontal="right" wrapText="1" shrinkToFit="1"/>
    </xf>
    <xf numFmtId="172" fontId="59" fillId="0" borderId="0" xfId="45" applyNumberFormat="1" applyFont="1" applyBorder="1" applyAlignment="1">
      <alignment horizontal="right" vertical="center" wrapText="1"/>
    </xf>
    <xf numFmtId="172" fontId="59" fillId="0" borderId="58" xfId="45" applyNumberFormat="1" applyFont="1" applyBorder="1" applyAlignment="1">
      <alignment horizontal="right" vertical="center" wrapText="1"/>
    </xf>
    <xf numFmtId="172" fontId="43" fillId="0" borderId="58" xfId="45" applyNumberFormat="1" applyFont="1" applyBorder="1" applyAlignment="1">
      <alignment horizontal="right" vertical="center" wrapText="1"/>
    </xf>
    <xf numFmtId="172" fontId="6" fillId="0" borderId="58" xfId="45" applyNumberFormat="1" applyFont="1" applyBorder="1" applyAlignment="1">
      <alignment horizontal="right" vertical="center" wrapText="1"/>
    </xf>
    <xf numFmtId="172" fontId="43" fillId="0" borderId="58" xfId="45" applyNumberFormat="1" applyFont="1" applyFill="1" applyBorder="1" applyAlignment="1">
      <alignment horizontal="right" vertical="center" wrapText="1"/>
    </xf>
    <xf numFmtId="41" fontId="23" fillId="0" borderId="23" xfId="45" applyNumberFormat="1" applyFont="1" applyBorder="1" applyAlignment="1">
      <alignment horizontal="right" wrapText="1" shrinkToFit="1"/>
    </xf>
    <xf numFmtId="0" fontId="10" fillId="32" borderId="0" xfId="0" applyFont="1" applyFill="1" applyAlignment="1">
      <alignment horizontal="center" vertical="top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9" fillId="0" borderId="61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3" fontId="49" fillId="0" borderId="63" xfId="0" applyNumberFormat="1" applyFont="1" applyBorder="1" applyAlignment="1">
      <alignment horizontal="center" vertical="center"/>
    </xf>
    <xf numFmtId="3" fontId="49" fillId="0" borderId="64" xfId="0" applyNumberFormat="1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10" fillId="32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justify" vertical="center" wrapText="1"/>
    </xf>
    <xf numFmtId="0" fontId="60" fillId="0" borderId="0" xfId="0" applyNumberFormat="1" applyFont="1" applyAlignment="1">
      <alignment horizontal="left"/>
    </xf>
    <xf numFmtId="0" fontId="61" fillId="0" borderId="0" xfId="0" applyFont="1" applyAlignment="1">
      <alignment horizontal="left"/>
    </xf>
    <xf numFmtId="0" fontId="33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13" fillId="32" borderId="0" xfId="0" applyFont="1" applyFill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BANGCANDOI" xfId="44"/>
    <cellStyle name="Comma_BANGCANDOI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\21.%20Ke%20toan%20-%20Tai%20chinh\DHoicodong\nam%202015\BC%20phuc%20vu%20DH%20co%20dong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\21.%20Ke%20toan%20-%20Tai%20chinh\dulieu\GIA_THANH%20LUU\LUU%20Z%20CAC%20NAM\Nam%202011\GIATHANH%20%202011%20(SAU%20KT)\chiphich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rinh BCTC2012"/>
      <sheetName val="Phuc vu ĐHCĐ"/>
      <sheetName val="Phuc vu ĐHCĐ 2014"/>
      <sheetName val="Phuc vu ĐHCĐ 2014 (2)"/>
      <sheetName val="Sheet1"/>
      <sheetName val="Sheet2"/>
    </sheetNames>
    <sheetDataSet>
      <sheetData sheetId="4">
        <row r="12">
          <cell r="E12">
            <v>2504773147</v>
          </cell>
        </row>
        <row r="19">
          <cell r="E19">
            <v>129637216883</v>
          </cell>
        </row>
        <row r="27">
          <cell r="E27">
            <v>34114885887</v>
          </cell>
        </row>
        <row r="30">
          <cell r="E30">
            <v>9229447888</v>
          </cell>
        </row>
        <row r="37">
          <cell r="E37">
            <v>7465762292</v>
          </cell>
        </row>
        <row r="43">
          <cell r="E43">
            <v>715254051544</v>
          </cell>
        </row>
        <row r="44">
          <cell r="E44">
            <v>692278987289</v>
          </cell>
        </row>
        <row r="53">
          <cell r="E53">
            <v>22975064255</v>
          </cell>
        </row>
        <row r="57">
          <cell r="E57">
            <v>21799000000</v>
          </cell>
        </row>
        <row r="62">
          <cell r="E62">
            <v>22009460385</v>
          </cell>
        </row>
        <row r="72">
          <cell r="E72">
            <v>283305665182</v>
          </cell>
        </row>
        <row r="87">
          <cell r="E87">
            <v>438371354245</v>
          </cell>
        </row>
        <row r="98">
          <cell r="E98">
            <v>150839520000</v>
          </cell>
        </row>
        <row r="100">
          <cell r="E100">
            <v>11263667234</v>
          </cell>
        </row>
        <row r="104">
          <cell r="E104">
            <v>39116688083</v>
          </cell>
        </row>
        <row r="105">
          <cell r="E105">
            <v>14022062883</v>
          </cell>
        </row>
        <row r="109">
          <cell r="E109">
            <v>5095640399</v>
          </cell>
        </row>
      </sheetData>
      <sheetData sheetId="5">
        <row r="10">
          <cell r="F10">
            <v>1715320996246</v>
          </cell>
        </row>
        <row r="13">
          <cell r="F13">
            <v>1469597006089.4182</v>
          </cell>
        </row>
        <row r="15">
          <cell r="F15">
            <v>200208173</v>
          </cell>
        </row>
        <row r="16">
          <cell r="F16">
            <v>51354026774</v>
          </cell>
        </row>
        <row r="18">
          <cell r="F18">
            <v>23016083212</v>
          </cell>
        </row>
        <row r="19">
          <cell r="F19">
            <v>124349814490</v>
          </cell>
        </row>
        <row r="21">
          <cell r="F21">
            <v>9468760694</v>
          </cell>
        </row>
        <row r="22">
          <cell r="F22">
            <v>5395275311</v>
          </cell>
        </row>
        <row r="25">
          <cell r="F25">
            <v>11208944392</v>
          </cell>
        </row>
        <row r="29">
          <cell r="F29">
            <v>40068814844.58179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12T"/>
      <sheetName val="Z SXQUI"/>
      <sheetName val="Z TTQUI"/>
      <sheetName val="Lolainam"/>
      <sheetName val="ZSX than NK"/>
      <sheetName val="Z Sang tuyen than"/>
      <sheetName val="CPSX 12T"/>
      <sheetName val="CPSX 12T (2)"/>
      <sheetName val="PHU BIEU 05"/>
      <sheetName val="KQSXKD"/>
      <sheetName val="KQSXKDTHNAM"/>
      <sheetName val="CPbanhang"/>
      <sheetName val="CPqly"/>
      <sheetName val="Cpbhang+qly"/>
      <sheetName val="thuchiTC+BT"/>
      <sheetName val="NS2 05"/>
      <sheetName val="NS3 05"/>
      <sheetName val="PB9-Thue tai nguyen"/>
      <sheetName val="Thue tai nguyen (2)"/>
      <sheetName val="Sheet2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n0000000"/>
      <sheetName val="m0000000"/>
      <sheetName val="p0000000"/>
      <sheetName val="o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</sheetNames>
    <sheetDataSet>
      <sheetData sheetId="21">
        <row r="11">
          <cell r="F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28">
      <selection activeCell="B38" sqref="B38"/>
    </sheetView>
  </sheetViews>
  <sheetFormatPr defaultColWidth="9.00390625" defaultRowHeight="15.75"/>
  <cols>
    <col min="1" max="1" width="5.75390625" style="0" customWidth="1"/>
    <col min="2" max="2" width="43.875" style="0" customWidth="1"/>
    <col min="3" max="3" width="4.75390625" style="0" customWidth="1"/>
    <col min="4" max="4" width="18.25390625" style="0" customWidth="1"/>
    <col min="5" max="5" width="19.25390625" style="0" customWidth="1"/>
    <col min="6" max="9" width="16.625" style="0" customWidth="1"/>
    <col min="10" max="10" width="15.50390625" style="2" customWidth="1"/>
    <col min="11" max="11" width="15.625" style="2" customWidth="1"/>
    <col min="12" max="12" width="15.75390625" style="2" customWidth="1"/>
    <col min="13" max="13" width="15.50390625" style="2" customWidth="1"/>
    <col min="14" max="14" width="8.50390625" style="0" customWidth="1"/>
    <col min="15" max="15" width="9.50390625" style="0" customWidth="1"/>
    <col min="16" max="16" width="19.125" style="3" customWidth="1"/>
    <col min="17" max="17" width="19.125" style="0" customWidth="1"/>
    <col min="18" max="18" width="9.375" style="0" customWidth="1"/>
    <col min="19" max="19" width="10.50390625" style="0" bestFit="1" customWidth="1"/>
    <col min="20" max="20" width="10.00390625" style="0" customWidth="1"/>
    <col min="21" max="21" width="7.50390625" style="0" customWidth="1"/>
  </cols>
  <sheetData>
    <row r="1" spans="1:9" ht="20.25" customHeight="1">
      <c r="A1" s="274" t="s">
        <v>0</v>
      </c>
      <c r="B1" s="274"/>
      <c r="C1" s="275" t="s">
        <v>1</v>
      </c>
      <c r="D1" s="275"/>
      <c r="E1" s="275"/>
      <c r="F1" s="1"/>
      <c r="G1" s="1"/>
      <c r="H1" s="1"/>
      <c r="I1" s="1"/>
    </row>
    <row r="2" spans="1:9" ht="21.75" customHeight="1">
      <c r="A2" s="276" t="s">
        <v>2</v>
      </c>
      <c r="B2" s="276"/>
      <c r="C2" s="277" t="s">
        <v>3</v>
      </c>
      <c r="D2" s="277"/>
      <c r="E2" s="277"/>
      <c r="F2" s="1"/>
      <c r="G2" s="1"/>
      <c r="H2" s="1"/>
      <c r="I2" s="1"/>
    </row>
    <row r="3" spans="1:9" ht="23.25" customHeight="1">
      <c r="A3" s="284" t="s">
        <v>4</v>
      </c>
      <c r="B3" s="284"/>
      <c r="C3" s="284"/>
      <c r="D3" s="284"/>
      <c r="E3" s="284"/>
      <c r="F3" s="4"/>
      <c r="G3" s="4"/>
      <c r="H3" s="4"/>
      <c r="I3" s="4"/>
    </row>
    <row r="4" spans="1:9" ht="21.75" customHeight="1">
      <c r="A4" s="269" t="s">
        <v>5</v>
      </c>
      <c r="B4" s="269"/>
      <c r="C4" s="269"/>
      <c r="D4" s="269"/>
      <c r="E4" s="269"/>
      <c r="F4" s="5"/>
      <c r="G4" s="5"/>
      <c r="H4" s="5"/>
      <c r="I4" s="5"/>
    </row>
    <row r="5" ht="10.5" customHeight="1">
      <c r="A5" s="6"/>
    </row>
    <row r="6" spans="1:9" ht="18.75">
      <c r="A6" s="7" t="s">
        <v>6</v>
      </c>
      <c r="B6" s="8"/>
      <c r="D6" s="9"/>
      <c r="E6" s="9"/>
      <c r="F6" s="9"/>
      <c r="G6" s="9"/>
      <c r="H6" s="9"/>
      <c r="I6" s="9"/>
    </row>
    <row r="7" ht="8.25" customHeight="1" thickBot="1">
      <c r="A7" s="10"/>
    </row>
    <row r="8" spans="1:16" s="16" customFormat="1" ht="43.5" customHeight="1" thickTop="1">
      <c r="A8" s="11" t="s">
        <v>7</v>
      </c>
      <c r="B8" s="270" t="s">
        <v>8</v>
      </c>
      <c r="C8" s="271"/>
      <c r="D8" s="12" t="s">
        <v>116</v>
      </c>
      <c r="E8" s="13" t="s">
        <v>117</v>
      </c>
      <c r="F8" s="14"/>
      <c r="G8" s="14"/>
      <c r="H8" s="14"/>
      <c r="I8" s="14"/>
      <c r="J8" s="15" t="s">
        <v>9</v>
      </c>
      <c r="K8" s="15"/>
      <c r="L8" s="15"/>
      <c r="M8" s="15"/>
      <c r="P8" s="17"/>
    </row>
    <row r="9" spans="1:16" s="25" customFormat="1" ht="19.5" customHeight="1">
      <c r="A9" s="18" t="s">
        <v>10</v>
      </c>
      <c r="B9" s="19" t="s">
        <v>11</v>
      </c>
      <c r="C9" s="20"/>
      <c r="D9" s="21">
        <v>238975618580</v>
      </c>
      <c r="E9" s="22">
        <f>SUM(E10:E14)</f>
        <v>175486323805</v>
      </c>
      <c r="F9" s="23"/>
      <c r="G9" s="23"/>
      <c r="H9" s="23"/>
      <c r="I9" s="23"/>
      <c r="J9" s="24">
        <v>471437014204</v>
      </c>
      <c r="K9" s="24">
        <f aca="true" t="shared" si="0" ref="K9:K41">D9-J9</f>
        <v>-232461395624</v>
      </c>
      <c r="L9" s="24"/>
      <c r="M9" s="24"/>
      <c r="P9" s="26"/>
    </row>
    <row r="10" spans="1:16" s="35" customFormat="1" ht="19.5" customHeight="1">
      <c r="A10" s="27">
        <v>1</v>
      </c>
      <c r="B10" s="28" t="s">
        <v>12</v>
      </c>
      <c r="C10" s="29"/>
      <c r="D10" s="30">
        <v>2046021699</v>
      </c>
      <c r="E10" s="31">
        <f>'[1]Sheet1'!E12</f>
        <v>2504773147</v>
      </c>
      <c r="F10" s="32"/>
      <c r="G10" s="33"/>
      <c r="H10" s="33"/>
      <c r="I10" s="33"/>
      <c r="J10" s="34">
        <v>164207977444</v>
      </c>
      <c r="K10" s="24">
        <f t="shared" si="0"/>
        <v>-162161955745</v>
      </c>
      <c r="L10" s="24"/>
      <c r="M10" s="24"/>
      <c r="P10" s="36"/>
    </row>
    <row r="11" spans="1:16" s="35" customFormat="1" ht="19.5" customHeight="1">
      <c r="A11" s="27">
        <v>2</v>
      </c>
      <c r="B11" s="28" t="s">
        <v>13</v>
      </c>
      <c r="C11" s="29"/>
      <c r="D11" s="30">
        <v>0</v>
      </c>
      <c r="E11" s="31">
        <v>0</v>
      </c>
      <c r="F11" s="33"/>
      <c r="G11" s="33"/>
      <c r="H11" s="33"/>
      <c r="I11" s="33"/>
      <c r="J11" s="34"/>
      <c r="K11" s="24">
        <f t="shared" si="0"/>
        <v>0</v>
      </c>
      <c r="L11" s="24"/>
      <c r="M11" s="24"/>
      <c r="P11" s="36"/>
    </row>
    <row r="12" spans="1:16" s="35" customFormat="1" ht="19.5" customHeight="1">
      <c r="A12" s="27">
        <v>3</v>
      </c>
      <c r="B12" s="28" t="s">
        <v>14</v>
      </c>
      <c r="C12" s="29"/>
      <c r="D12" s="30">
        <v>195550876267</v>
      </c>
      <c r="E12" s="31">
        <f>'[1]Sheet1'!E19</f>
        <v>129637216883</v>
      </c>
      <c r="F12" s="33"/>
      <c r="G12" s="33"/>
      <c r="H12" s="33"/>
      <c r="I12" s="33"/>
      <c r="J12" s="34">
        <v>270240648700</v>
      </c>
      <c r="K12" s="24">
        <f t="shared" si="0"/>
        <v>-74689772433</v>
      </c>
      <c r="L12" s="24"/>
      <c r="M12" s="24"/>
      <c r="P12" s="36"/>
    </row>
    <row r="13" spans="1:16" s="35" customFormat="1" ht="19.5" customHeight="1">
      <c r="A13" s="27">
        <v>4</v>
      </c>
      <c r="B13" s="28" t="s">
        <v>15</v>
      </c>
      <c r="C13" s="29"/>
      <c r="D13" s="30">
        <v>34554283803</v>
      </c>
      <c r="E13" s="31">
        <f>'[1]Sheet1'!E27</f>
        <v>34114885887</v>
      </c>
      <c r="F13" s="33"/>
      <c r="G13" s="33"/>
      <c r="H13" s="33"/>
      <c r="I13" s="33"/>
      <c r="J13" s="34">
        <v>36916332788</v>
      </c>
      <c r="K13" s="24">
        <f t="shared" si="0"/>
        <v>-2362048985</v>
      </c>
      <c r="L13" s="24"/>
      <c r="M13" s="24"/>
      <c r="P13" s="36"/>
    </row>
    <row r="14" spans="1:16" s="35" customFormat="1" ht="19.5" customHeight="1">
      <c r="A14" s="27">
        <v>5</v>
      </c>
      <c r="B14" s="28" t="s">
        <v>16</v>
      </c>
      <c r="C14" s="29"/>
      <c r="D14" s="30">
        <v>6824436811</v>
      </c>
      <c r="E14" s="31">
        <f>'[1]Sheet1'!E30</f>
        <v>9229447888</v>
      </c>
      <c r="F14" s="33"/>
      <c r="G14" s="33"/>
      <c r="H14" s="33"/>
      <c r="I14" s="33"/>
      <c r="J14" s="34">
        <v>72055272</v>
      </c>
      <c r="K14" s="24">
        <f t="shared" si="0"/>
        <v>6752381539</v>
      </c>
      <c r="L14" s="24"/>
      <c r="M14" s="24"/>
      <c r="P14" s="36"/>
    </row>
    <row r="15" spans="1:16" s="25" customFormat="1" ht="23.25" customHeight="1">
      <c r="A15" s="37" t="s">
        <v>17</v>
      </c>
      <c r="B15" s="38" t="s">
        <v>18</v>
      </c>
      <c r="C15" s="39"/>
      <c r="D15" s="40">
        <v>814851641733</v>
      </c>
      <c r="E15" s="41">
        <f>SUM(E16:E17,E22:E24)</f>
        <v>766528274221</v>
      </c>
      <c r="F15" s="23"/>
      <c r="G15" s="23"/>
      <c r="H15" s="23"/>
      <c r="I15" s="23"/>
      <c r="J15" s="24">
        <v>392654293581</v>
      </c>
      <c r="K15" s="24">
        <f t="shared" si="0"/>
        <v>422197348152</v>
      </c>
      <c r="L15" s="24"/>
      <c r="M15" s="24"/>
      <c r="P15" s="26"/>
    </row>
    <row r="16" spans="1:16" s="35" customFormat="1" ht="19.5" customHeight="1">
      <c r="A16" s="27">
        <v>1</v>
      </c>
      <c r="B16" s="28" t="s">
        <v>19</v>
      </c>
      <c r="C16" s="29"/>
      <c r="D16" s="30">
        <v>7130424292</v>
      </c>
      <c r="E16" s="31">
        <f>'[1]Sheet1'!E37</f>
        <v>7465762292</v>
      </c>
      <c r="F16" s="33"/>
      <c r="G16" s="33"/>
      <c r="H16" s="33"/>
      <c r="I16" s="33"/>
      <c r="J16" s="34">
        <v>5301383587</v>
      </c>
      <c r="K16" s="24">
        <f t="shared" si="0"/>
        <v>1829040705</v>
      </c>
      <c r="L16" s="24"/>
      <c r="M16" s="24"/>
      <c r="P16" s="36"/>
    </row>
    <row r="17" spans="1:16" s="35" customFormat="1" ht="19.5" customHeight="1">
      <c r="A17" s="27">
        <v>2</v>
      </c>
      <c r="B17" s="28" t="s">
        <v>20</v>
      </c>
      <c r="C17" s="29"/>
      <c r="D17" s="30">
        <v>762015055580</v>
      </c>
      <c r="E17" s="31">
        <f>'[1]Sheet1'!E43</f>
        <v>715254051544</v>
      </c>
      <c r="F17" s="33"/>
      <c r="G17" s="33"/>
      <c r="H17" s="33"/>
      <c r="I17" s="33"/>
      <c r="J17" s="34">
        <v>363368820575</v>
      </c>
      <c r="K17" s="24">
        <f t="shared" si="0"/>
        <v>398646235005</v>
      </c>
      <c r="L17" s="24"/>
      <c r="M17" s="24"/>
      <c r="P17" s="36"/>
    </row>
    <row r="18" spans="1:16" s="50" customFormat="1" ht="18.75" customHeight="1">
      <c r="A18" s="42"/>
      <c r="B18" s="43" t="s">
        <v>21</v>
      </c>
      <c r="C18" s="44"/>
      <c r="D18" s="45">
        <v>676491120850</v>
      </c>
      <c r="E18" s="46">
        <f>'[1]Sheet1'!E44</f>
        <v>692278987289</v>
      </c>
      <c r="F18" s="47"/>
      <c r="G18" s="47"/>
      <c r="H18" s="47"/>
      <c r="I18" s="47"/>
      <c r="J18" s="48">
        <v>286816617928</v>
      </c>
      <c r="K18" s="49">
        <f t="shared" si="0"/>
        <v>389674502922</v>
      </c>
      <c r="L18" s="49"/>
      <c r="M18" s="49"/>
      <c r="P18" s="51"/>
    </row>
    <row r="19" spans="1:16" s="50" customFormat="1" ht="18.75" customHeight="1">
      <c r="A19" s="42"/>
      <c r="B19" s="43" t="s">
        <v>22</v>
      </c>
      <c r="C19" s="44"/>
      <c r="D19" s="45"/>
      <c r="E19" s="46"/>
      <c r="F19" s="47"/>
      <c r="G19" s="47"/>
      <c r="H19" s="47"/>
      <c r="I19" s="47"/>
      <c r="J19" s="48">
        <v>0</v>
      </c>
      <c r="K19" s="49">
        <f t="shared" si="0"/>
        <v>0</v>
      </c>
      <c r="L19" s="49"/>
      <c r="M19" s="49"/>
      <c r="P19" s="51"/>
    </row>
    <row r="20" spans="1:16" s="50" customFormat="1" ht="18.75" customHeight="1">
      <c r="A20" s="42"/>
      <c r="B20" s="43" t="s">
        <v>23</v>
      </c>
      <c r="C20" s="44"/>
      <c r="D20" s="45"/>
      <c r="E20" s="46"/>
      <c r="F20" s="47"/>
      <c r="G20" s="47"/>
      <c r="H20" s="47"/>
      <c r="I20" s="47"/>
      <c r="J20" s="48">
        <v>0</v>
      </c>
      <c r="K20" s="49">
        <f t="shared" si="0"/>
        <v>0</v>
      </c>
      <c r="L20" s="49"/>
      <c r="M20" s="49"/>
      <c r="P20" s="51"/>
    </row>
    <row r="21" spans="1:16" s="50" customFormat="1" ht="19.5" customHeight="1">
      <c r="A21" s="42"/>
      <c r="B21" s="43" t="s">
        <v>24</v>
      </c>
      <c r="C21" s="44"/>
      <c r="D21" s="45">
        <v>85523934730</v>
      </c>
      <c r="E21" s="46">
        <f>'[1]Sheet1'!E53</f>
        <v>22975064255</v>
      </c>
      <c r="F21" s="47"/>
      <c r="G21" s="47"/>
      <c r="H21" s="47"/>
      <c r="I21" s="47"/>
      <c r="J21" s="48">
        <v>76552202647</v>
      </c>
      <c r="K21" s="49">
        <f t="shared" si="0"/>
        <v>8971732083</v>
      </c>
      <c r="L21" s="49"/>
      <c r="M21" s="49"/>
      <c r="P21" s="51"/>
    </row>
    <row r="22" spans="1:16" s="35" customFormat="1" ht="19.5" customHeight="1">
      <c r="A22" s="27">
        <v>3</v>
      </c>
      <c r="B22" s="52" t="s">
        <v>25</v>
      </c>
      <c r="C22" s="53"/>
      <c r="D22" s="30">
        <v>0</v>
      </c>
      <c r="E22" s="31">
        <v>0</v>
      </c>
      <c r="F22" s="33"/>
      <c r="G22" s="33"/>
      <c r="H22" s="33"/>
      <c r="I22" s="33"/>
      <c r="J22" s="34"/>
      <c r="K22" s="24">
        <f t="shared" si="0"/>
        <v>0</v>
      </c>
      <c r="L22" s="24"/>
      <c r="M22" s="24"/>
      <c r="P22" s="36"/>
    </row>
    <row r="23" spans="1:16" s="35" customFormat="1" ht="19.5" customHeight="1">
      <c r="A23" s="27">
        <v>4</v>
      </c>
      <c r="B23" s="28" t="s">
        <v>26</v>
      </c>
      <c r="C23" s="29"/>
      <c r="D23" s="30">
        <v>21799000000</v>
      </c>
      <c r="E23" s="31">
        <f>'[1]Sheet1'!E57</f>
        <v>21799000000</v>
      </c>
      <c r="F23" s="33"/>
      <c r="G23" s="33"/>
      <c r="H23" s="33"/>
      <c r="I23" s="33"/>
      <c r="J23" s="34">
        <v>21819707000</v>
      </c>
      <c r="K23" s="24">
        <f t="shared" si="0"/>
        <v>-20707000</v>
      </c>
      <c r="L23" s="24"/>
      <c r="M23" s="24"/>
      <c r="P23" s="36"/>
    </row>
    <row r="24" spans="1:16" s="35" customFormat="1" ht="19.5" customHeight="1">
      <c r="A24" s="27">
        <v>5</v>
      </c>
      <c r="B24" s="28" t="s">
        <v>27</v>
      </c>
      <c r="C24" s="29"/>
      <c r="D24" s="30">
        <v>23907161861</v>
      </c>
      <c r="E24" s="31">
        <f>'[1]Sheet1'!E62</f>
        <v>22009460385</v>
      </c>
      <c r="F24" s="33"/>
      <c r="G24" s="33"/>
      <c r="H24" s="33"/>
      <c r="I24" s="33"/>
      <c r="J24" s="34">
        <v>2164382419</v>
      </c>
      <c r="K24" s="24">
        <f t="shared" si="0"/>
        <v>21742779442</v>
      </c>
      <c r="L24" s="24"/>
      <c r="M24" s="24"/>
      <c r="P24" s="36"/>
    </row>
    <row r="25" spans="1:16" s="61" customFormat="1" ht="23.25" customHeight="1">
      <c r="A25" s="54"/>
      <c r="B25" s="55" t="s">
        <v>28</v>
      </c>
      <c r="C25" s="56"/>
      <c r="D25" s="57">
        <v>1053827260313</v>
      </c>
      <c r="E25" s="58">
        <f>E15+E9</f>
        <v>942014598026</v>
      </c>
      <c r="F25" s="59"/>
      <c r="G25" s="59"/>
      <c r="H25" s="59"/>
      <c r="I25" s="59"/>
      <c r="J25" s="60">
        <v>864091307785</v>
      </c>
      <c r="K25" s="60">
        <f t="shared" si="0"/>
        <v>189735952528</v>
      </c>
      <c r="L25" s="60"/>
      <c r="M25" s="60"/>
      <c r="P25" s="62"/>
    </row>
    <row r="26" spans="1:16" s="35" customFormat="1" ht="19.5" customHeight="1">
      <c r="A26" s="37" t="s">
        <v>29</v>
      </c>
      <c r="B26" s="63" t="s">
        <v>30</v>
      </c>
      <c r="C26" s="64"/>
      <c r="D26" s="40">
        <v>839513279713</v>
      </c>
      <c r="E26" s="41">
        <f>SUM(E27:E28)</f>
        <v>721677019427</v>
      </c>
      <c r="F26" s="23"/>
      <c r="G26" s="23"/>
      <c r="H26" s="23"/>
      <c r="I26" s="23"/>
      <c r="J26" s="24">
        <v>691370053847</v>
      </c>
      <c r="K26" s="24">
        <f t="shared" si="0"/>
        <v>148143225866</v>
      </c>
      <c r="L26" s="24"/>
      <c r="M26" s="24"/>
      <c r="P26" s="36"/>
    </row>
    <row r="27" spans="1:16" s="35" customFormat="1" ht="19.5" customHeight="1">
      <c r="A27" s="27">
        <v>1</v>
      </c>
      <c r="B27" s="28" t="s">
        <v>31</v>
      </c>
      <c r="C27" s="29"/>
      <c r="D27" s="30">
        <v>303865440090</v>
      </c>
      <c r="E27" s="31">
        <f>'[1]Sheet1'!E72</f>
        <v>283305665182</v>
      </c>
      <c r="F27" s="33"/>
      <c r="G27" s="33"/>
      <c r="H27" s="33"/>
      <c r="I27" s="33"/>
      <c r="J27" s="34">
        <v>545727113152</v>
      </c>
      <c r="K27" s="24">
        <f t="shared" si="0"/>
        <v>-241861673062</v>
      </c>
      <c r="L27" s="24"/>
      <c r="M27" s="24"/>
      <c r="P27" s="36"/>
    </row>
    <row r="28" spans="1:16" s="35" customFormat="1" ht="19.5" customHeight="1">
      <c r="A28" s="27">
        <v>2</v>
      </c>
      <c r="B28" s="28" t="s">
        <v>32</v>
      </c>
      <c r="C28" s="29"/>
      <c r="D28" s="30">
        <v>535647839623</v>
      </c>
      <c r="E28" s="31">
        <f>'[1]Sheet1'!E87</f>
        <v>438371354245</v>
      </c>
      <c r="F28" s="33"/>
      <c r="G28" s="33"/>
      <c r="H28" s="33"/>
      <c r="I28" s="33"/>
      <c r="J28" s="34">
        <v>145642940695</v>
      </c>
      <c r="K28" s="24">
        <f t="shared" si="0"/>
        <v>390004898928</v>
      </c>
      <c r="L28" s="24"/>
      <c r="M28" s="24"/>
      <c r="P28" s="36"/>
    </row>
    <row r="29" spans="1:16" s="35" customFormat="1" ht="19.5" customHeight="1">
      <c r="A29" s="65" t="s">
        <v>33</v>
      </c>
      <c r="B29" s="63" t="s">
        <v>34</v>
      </c>
      <c r="C29" s="64"/>
      <c r="D29" s="40">
        <v>214313980600</v>
      </c>
      <c r="E29" s="41">
        <f>E30+E40</f>
        <v>220337578599</v>
      </c>
      <c r="F29" s="23"/>
      <c r="G29" s="23"/>
      <c r="H29" s="23"/>
      <c r="I29" s="23"/>
      <c r="J29" s="24">
        <v>172721253938</v>
      </c>
      <c r="K29" s="24">
        <f t="shared" si="0"/>
        <v>41592726662</v>
      </c>
      <c r="L29" s="24"/>
      <c r="M29" s="24"/>
      <c r="P29" s="36"/>
    </row>
    <row r="30" spans="1:16" s="35" customFormat="1" ht="19.5" customHeight="1">
      <c r="A30" s="27">
        <v>1</v>
      </c>
      <c r="B30" s="28" t="s">
        <v>35</v>
      </c>
      <c r="C30" s="29"/>
      <c r="D30" s="30">
        <v>208651516467</v>
      </c>
      <c r="E30" s="31">
        <f>SUM(E31:E39)</f>
        <v>215241938200</v>
      </c>
      <c r="F30" s="33"/>
      <c r="G30" s="33"/>
      <c r="H30" s="33"/>
      <c r="I30" s="33"/>
      <c r="J30" s="34">
        <v>172721253938</v>
      </c>
      <c r="K30" s="24">
        <f t="shared" si="0"/>
        <v>35930262529</v>
      </c>
      <c r="L30" s="24"/>
      <c r="M30" s="24"/>
      <c r="P30" s="36"/>
    </row>
    <row r="31" spans="1:16" s="50" customFormat="1" ht="19.5" customHeight="1">
      <c r="A31" s="42"/>
      <c r="B31" s="43" t="s">
        <v>36</v>
      </c>
      <c r="C31" s="44"/>
      <c r="D31" s="45">
        <v>150839520000</v>
      </c>
      <c r="E31" s="66">
        <f>'[1]Sheet1'!E98</f>
        <v>150839520000</v>
      </c>
      <c r="F31" s="47"/>
      <c r="G31" s="47"/>
      <c r="H31" s="47"/>
      <c r="I31" s="47"/>
      <c r="J31" s="48">
        <v>120850000000</v>
      </c>
      <c r="K31" s="49">
        <f t="shared" si="0"/>
        <v>29989520000</v>
      </c>
      <c r="L31" s="49"/>
      <c r="M31" s="49"/>
      <c r="P31" s="51"/>
    </row>
    <row r="32" spans="1:16" s="50" customFormat="1" ht="16.5" customHeight="1">
      <c r="A32" s="42"/>
      <c r="B32" s="43" t="s">
        <v>37</v>
      </c>
      <c r="C32" s="44"/>
      <c r="D32" s="45">
        <v>0</v>
      </c>
      <c r="E32" s="66">
        <v>0</v>
      </c>
      <c r="F32" s="47"/>
      <c r="G32" s="47"/>
      <c r="H32" s="47"/>
      <c r="I32" s="47"/>
      <c r="J32" s="48">
        <v>0</v>
      </c>
      <c r="K32" s="49">
        <f t="shared" si="0"/>
        <v>0</v>
      </c>
      <c r="L32" s="49"/>
      <c r="M32" s="49"/>
      <c r="P32" s="51"/>
    </row>
    <row r="33" spans="1:16" s="50" customFormat="1" ht="19.5" customHeight="1">
      <c r="A33" s="42"/>
      <c r="B33" s="43" t="s">
        <v>38</v>
      </c>
      <c r="C33" s="44"/>
      <c r="D33" s="45">
        <v>11263667234</v>
      </c>
      <c r="E33" s="66">
        <f>'[1]Sheet1'!E100</f>
        <v>11263667234</v>
      </c>
      <c r="F33" s="47"/>
      <c r="G33" s="47"/>
      <c r="H33" s="47"/>
      <c r="I33" s="47"/>
      <c r="J33" s="48">
        <v>24268394972</v>
      </c>
      <c r="K33" s="49">
        <f t="shared" si="0"/>
        <v>-13004727738</v>
      </c>
      <c r="L33" s="49"/>
      <c r="M33" s="49"/>
      <c r="P33" s="51"/>
    </row>
    <row r="34" spans="1:16" s="50" customFormat="1" ht="16.5" customHeight="1">
      <c r="A34" s="42"/>
      <c r="B34" s="43" t="s">
        <v>39</v>
      </c>
      <c r="C34" s="44"/>
      <c r="D34" s="45"/>
      <c r="E34" s="66"/>
      <c r="F34" s="47"/>
      <c r="G34" s="47"/>
      <c r="H34" s="47"/>
      <c r="I34" s="47"/>
      <c r="J34" s="48"/>
      <c r="K34" s="49">
        <f t="shared" si="0"/>
        <v>0</v>
      </c>
      <c r="L34" s="49"/>
      <c r="M34" s="49"/>
      <c r="P34" s="51"/>
    </row>
    <row r="35" spans="1:16" s="50" customFormat="1" ht="17.25" customHeight="1">
      <c r="A35" s="42"/>
      <c r="B35" s="43" t="s">
        <v>40</v>
      </c>
      <c r="C35" s="44"/>
      <c r="D35" s="45"/>
      <c r="E35" s="66"/>
      <c r="F35" s="47"/>
      <c r="G35" s="47"/>
      <c r="H35" s="47"/>
      <c r="I35" s="47"/>
      <c r="J35" s="48"/>
      <c r="K35" s="49">
        <f t="shared" si="0"/>
        <v>0</v>
      </c>
      <c r="L35" s="49"/>
      <c r="M35" s="49"/>
      <c r="P35" s="51"/>
    </row>
    <row r="36" spans="1:16" s="50" customFormat="1" ht="19.5" customHeight="1">
      <c r="A36" s="42"/>
      <c r="B36" s="43" t="s">
        <v>41</v>
      </c>
      <c r="C36" s="44"/>
      <c r="D36" s="45">
        <v>32526266350</v>
      </c>
      <c r="E36" s="66">
        <f>'[1]Sheet1'!E104</f>
        <v>39116688083</v>
      </c>
      <c r="F36" s="47"/>
      <c r="G36" s="47"/>
      <c r="H36" s="47"/>
      <c r="I36" s="47"/>
      <c r="J36" s="48">
        <f>27602858966-7544162804</f>
        <v>20058696162</v>
      </c>
      <c r="K36" s="49">
        <f t="shared" si="0"/>
        <v>12467570188</v>
      </c>
      <c r="L36" s="49"/>
      <c r="M36" s="49"/>
      <c r="P36" s="51"/>
    </row>
    <row r="37" spans="1:16" s="50" customFormat="1" ht="19.5" customHeight="1">
      <c r="A37" s="42"/>
      <c r="B37" s="43" t="s">
        <v>42</v>
      </c>
      <c r="C37" s="44"/>
      <c r="D37" s="45">
        <v>14022062883</v>
      </c>
      <c r="E37" s="66">
        <f>'[1]Sheet1'!E105</f>
        <v>14022062883</v>
      </c>
      <c r="F37" s="47"/>
      <c r="G37" s="47"/>
      <c r="H37" s="47"/>
      <c r="I37" s="47"/>
      <c r="J37" s="48">
        <v>7544162804</v>
      </c>
      <c r="K37" s="49">
        <f t="shared" si="0"/>
        <v>6477900079</v>
      </c>
      <c r="L37" s="49"/>
      <c r="M37" s="49"/>
      <c r="P37" s="51"/>
    </row>
    <row r="38" spans="1:16" s="50" customFormat="1" ht="19.5" customHeight="1">
      <c r="A38" s="42"/>
      <c r="B38" s="43" t="s">
        <v>43</v>
      </c>
      <c r="C38" s="44"/>
      <c r="D38" s="45">
        <v>0</v>
      </c>
      <c r="E38" s="66">
        <v>0</v>
      </c>
      <c r="F38" s="47"/>
      <c r="G38" s="47"/>
      <c r="H38" s="47"/>
      <c r="I38" s="47"/>
      <c r="J38" s="48"/>
      <c r="K38" s="49">
        <f t="shared" si="0"/>
        <v>0</v>
      </c>
      <c r="L38" s="49"/>
      <c r="M38" s="49"/>
      <c r="P38" s="51"/>
    </row>
    <row r="39" spans="1:16" s="50" customFormat="1" ht="19.5" customHeight="1">
      <c r="A39" s="67"/>
      <c r="B39" s="43" t="s">
        <v>44</v>
      </c>
      <c r="C39" s="44"/>
      <c r="D39" s="45">
        <v>0</v>
      </c>
      <c r="E39" s="46">
        <v>0</v>
      </c>
      <c r="F39" s="47"/>
      <c r="G39" s="47"/>
      <c r="H39" s="47"/>
      <c r="I39" s="47"/>
      <c r="J39" s="48"/>
      <c r="K39" s="49">
        <f t="shared" si="0"/>
        <v>0</v>
      </c>
      <c r="L39" s="49"/>
      <c r="M39" s="49"/>
      <c r="P39" s="51"/>
    </row>
    <row r="40" spans="1:16" s="35" customFormat="1" ht="19.5" customHeight="1">
      <c r="A40" s="68" t="s">
        <v>45</v>
      </c>
      <c r="B40" s="69" t="s">
        <v>46</v>
      </c>
      <c r="C40" s="70"/>
      <c r="D40" s="71">
        <v>5662464133</v>
      </c>
      <c r="E40" s="72">
        <f>'[1]Sheet1'!E109</f>
        <v>5095640399</v>
      </c>
      <c r="F40" s="33"/>
      <c r="G40" s="33"/>
      <c r="H40" s="33"/>
      <c r="I40" s="33"/>
      <c r="J40" s="34">
        <v>0</v>
      </c>
      <c r="K40" s="24">
        <f t="shared" si="0"/>
        <v>5662464133</v>
      </c>
      <c r="L40" s="24"/>
      <c r="M40" s="24"/>
      <c r="P40" s="36"/>
    </row>
    <row r="41" spans="1:16" s="80" customFormat="1" ht="26.25" customHeight="1" thickBot="1">
      <c r="A41" s="73"/>
      <c r="B41" s="74" t="s">
        <v>47</v>
      </c>
      <c r="C41" s="75"/>
      <c r="D41" s="76">
        <f>D29+D26</f>
        <v>1053827260313</v>
      </c>
      <c r="E41" s="76">
        <f>E29+E26</f>
        <v>942014598026</v>
      </c>
      <c r="F41" s="77">
        <f>E41-E25</f>
        <v>0</v>
      </c>
      <c r="G41" s="77">
        <f>D25-D41</f>
        <v>0</v>
      </c>
      <c r="H41" s="77"/>
      <c r="I41" s="77"/>
      <c r="J41" s="78">
        <v>864091307785</v>
      </c>
      <c r="K41" s="79">
        <f t="shared" si="0"/>
        <v>189735952528</v>
      </c>
      <c r="L41" s="79">
        <f>8787+8926+9750</f>
        <v>27463</v>
      </c>
      <c r="M41" s="79"/>
      <c r="P41" s="81"/>
    </row>
    <row r="42" ht="32.25" customHeight="1" thickTop="1">
      <c r="A42" s="82"/>
    </row>
    <row r="43" spans="1:10" ht="20.25" customHeight="1">
      <c r="A43" s="83" t="s">
        <v>48</v>
      </c>
      <c r="J43" s="2">
        <f>E41-E25</f>
        <v>0</v>
      </c>
    </row>
    <row r="44" ht="12" customHeight="1" thickBot="1">
      <c r="A44" s="84"/>
    </row>
    <row r="45" spans="1:15" ht="24.75" customHeight="1" thickTop="1">
      <c r="A45" s="85" t="s">
        <v>7</v>
      </c>
      <c r="B45" s="272" t="s">
        <v>49</v>
      </c>
      <c r="C45" s="273"/>
      <c r="D45" s="86" t="s">
        <v>50</v>
      </c>
      <c r="E45" s="87" t="s">
        <v>51</v>
      </c>
      <c r="F45" s="88"/>
      <c r="G45" s="88"/>
      <c r="H45" s="88"/>
      <c r="I45" s="88"/>
      <c r="J45" s="89" t="s">
        <v>52</v>
      </c>
      <c r="K45" s="90" t="s">
        <v>53</v>
      </c>
      <c r="L45" s="90" t="s">
        <v>54</v>
      </c>
      <c r="M45" s="91" t="s">
        <v>55</v>
      </c>
      <c r="N45" s="92" t="s">
        <v>56</v>
      </c>
      <c r="O45" s="92" t="s">
        <v>57</v>
      </c>
    </row>
    <row r="46" spans="1:16" ht="20.25" customHeight="1">
      <c r="A46" s="93" t="s">
        <v>58</v>
      </c>
      <c r="B46" s="94" t="s">
        <v>59</v>
      </c>
      <c r="C46" s="95"/>
      <c r="D46" s="96">
        <v>1544327469210</v>
      </c>
      <c r="E46" s="97">
        <f>'[1]Sheet2'!F10</f>
        <v>1715320996246</v>
      </c>
      <c r="F46" s="98"/>
      <c r="G46" s="98"/>
      <c r="H46" s="98"/>
      <c r="I46" s="98"/>
      <c r="J46" s="99">
        <v>324452426080</v>
      </c>
      <c r="K46" s="100">
        <v>270313729071</v>
      </c>
      <c r="L46" s="100">
        <v>224706684743</v>
      </c>
      <c r="M46" s="101">
        <f aca="true" t="shared" si="1" ref="M46:M61">E46-J46-K46-L46</f>
        <v>895848156352</v>
      </c>
      <c r="N46" s="102">
        <f aca="true" t="shared" si="2" ref="N46:O61">L46/K46*100</f>
        <v>83.1281065579836</v>
      </c>
      <c r="O46" s="102">
        <f t="shared" si="2"/>
        <v>398.6744574940409</v>
      </c>
      <c r="P46" s="103">
        <v>1247564024390</v>
      </c>
    </row>
    <row r="47" spans="1:16" ht="20.25" customHeight="1">
      <c r="A47" s="104" t="s">
        <v>45</v>
      </c>
      <c r="B47" s="105" t="s">
        <v>60</v>
      </c>
      <c r="C47" s="95"/>
      <c r="D47" s="96">
        <v>0</v>
      </c>
      <c r="E47" s="106">
        <f>'[2]KQSXKD'!$F$11</f>
        <v>0</v>
      </c>
      <c r="F47" s="98"/>
      <c r="G47" s="98"/>
      <c r="H47" s="98"/>
      <c r="I47" s="98"/>
      <c r="J47" s="99"/>
      <c r="K47" s="100">
        <v>0</v>
      </c>
      <c r="L47" s="100">
        <v>0</v>
      </c>
      <c r="M47" s="101">
        <f t="shared" si="1"/>
        <v>0</v>
      </c>
      <c r="N47" s="102" t="e">
        <f t="shared" si="2"/>
        <v>#DIV/0!</v>
      </c>
      <c r="O47" s="102" t="e">
        <f t="shared" si="2"/>
        <v>#DIV/0!</v>
      </c>
      <c r="P47" s="103">
        <v>0</v>
      </c>
    </row>
    <row r="48" spans="1:16" ht="20.25" customHeight="1">
      <c r="A48" s="104" t="s">
        <v>61</v>
      </c>
      <c r="B48" s="105" t="s">
        <v>62</v>
      </c>
      <c r="C48" s="95"/>
      <c r="D48" s="96">
        <v>1544327469210</v>
      </c>
      <c r="E48" s="106">
        <f>E46-E47</f>
        <v>1715320996246</v>
      </c>
      <c r="F48" s="98"/>
      <c r="G48" s="98"/>
      <c r="H48" s="98"/>
      <c r="I48" s="98"/>
      <c r="J48" s="99">
        <f>J46-J47</f>
        <v>324452426080</v>
      </c>
      <c r="K48" s="100">
        <v>270313729071</v>
      </c>
      <c r="L48" s="100">
        <v>224706684743</v>
      </c>
      <c r="M48" s="101">
        <f t="shared" si="1"/>
        <v>895848156352</v>
      </c>
      <c r="N48" s="102">
        <f t="shared" si="2"/>
        <v>83.1281065579836</v>
      </c>
      <c r="O48" s="102">
        <f t="shared" si="2"/>
        <v>398.6744574940409</v>
      </c>
      <c r="P48" s="103">
        <v>1247564024390</v>
      </c>
    </row>
    <row r="49" spans="1:16" ht="20.25" customHeight="1">
      <c r="A49" s="104" t="s">
        <v>63</v>
      </c>
      <c r="B49" s="105" t="s">
        <v>64</v>
      </c>
      <c r="C49" s="95"/>
      <c r="D49" s="96">
        <v>1303318502350</v>
      </c>
      <c r="E49" s="107">
        <f>'[1]Sheet2'!F13</f>
        <v>1469597006089.4182</v>
      </c>
      <c r="F49" s="108"/>
      <c r="G49" s="108"/>
      <c r="H49" s="108"/>
      <c r="I49" s="108"/>
      <c r="J49" s="99">
        <v>286991371610</v>
      </c>
      <c r="K49" s="100">
        <v>248230112804</v>
      </c>
      <c r="L49" s="100">
        <v>206122378933</v>
      </c>
      <c r="M49" s="101">
        <f t="shared" si="1"/>
        <v>728253142742.4182</v>
      </c>
      <c r="N49" s="102">
        <f t="shared" si="2"/>
        <v>83.03681475411976</v>
      </c>
      <c r="O49" s="102">
        <f t="shared" si="2"/>
        <v>353.31105070310514</v>
      </c>
      <c r="P49" s="103">
        <v>1039335674006.0416</v>
      </c>
    </row>
    <row r="50" spans="1:16" ht="20.25" customHeight="1">
      <c r="A50" s="104" t="s">
        <v>65</v>
      </c>
      <c r="B50" s="105" t="s">
        <v>66</v>
      </c>
      <c r="C50" s="95"/>
      <c r="D50" s="96">
        <v>241008966860</v>
      </c>
      <c r="E50" s="107">
        <f>E48-E49</f>
        <v>245723990156.5818</v>
      </c>
      <c r="F50" s="108"/>
      <c r="G50" s="108"/>
      <c r="H50" s="108"/>
      <c r="I50" s="108"/>
      <c r="J50" s="99">
        <f>J48-J49</f>
        <v>37461054470</v>
      </c>
      <c r="K50" s="100">
        <v>22083616267</v>
      </c>
      <c r="L50" s="100">
        <v>18584305810</v>
      </c>
      <c r="M50" s="101">
        <f t="shared" si="1"/>
        <v>167595013609.5818</v>
      </c>
      <c r="N50" s="102">
        <f t="shared" si="2"/>
        <v>84.15426887203664</v>
      </c>
      <c r="O50" s="102">
        <f t="shared" si="2"/>
        <v>901.8093832668253</v>
      </c>
      <c r="P50" s="103">
        <v>208228350383.95837</v>
      </c>
    </row>
    <row r="51" spans="1:16" ht="20.25" customHeight="1">
      <c r="A51" s="104" t="s">
        <v>67</v>
      </c>
      <c r="B51" s="105" t="s">
        <v>68</v>
      </c>
      <c r="C51" s="95"/>
      <c r="D51" s="96">
        <v>358788743</v>
      </c>
      <c r="E51" s="107">
        <f>'[1]Sheet2'!F15</f>
        <v>200208173</v>
      </c>
      <c r="F51" s="108"/>
      <c r="G51" s="108"/>
      <c r="H51" s="108"/>
      <c r="I51" s="108"/>
      <c r="J51" s="99">
        <v>1687715262</v>
      </c>
      <c r="K51" s="100">
        <v>3424103946</v>
      </c>
      <c r="L51" s="100">
        <v>3835972912</v>
      </c>
      <c r="M51" s="101">
        <f t="shared" si="1"/>
        <v>-8747583947</v>
      </c>
      <c r="N51" s="102">
        <f t="shared" si="2"/>
        <v>112.02851819031781</v>
      </c>
      <c r="O51" s="102">
        <f t="shared" si="2"/>
        <v>-228.0408164415109</v>
      </c>
      <c r="P51" s="3">
        <v>10837396784</v>
      </c>
    </row>
    <row r="52" spans="1:16" ht="20.25" customHeight="1">
      <c r="A52" s="104" t="s">
        <v>69</v>
      </c>
      <c r="B52" s="105" t="s">
        <v>70</v>
      </c>
      <c r="C52" s="95"/>
      <c r="D52" s="96">
        <v>71488786741</v>
      </c>
      <c r="E52" s="107">
        <f>'[1]Sheet2'!F16</f>
        <v>51354026774</v>
      </c>
      <c r="F52" s="108"/>
      <c r="G52" s="108"/>
      <c r="H52" s="108"/>
      <c r="I52" s="108"/>
      <c r="J52" s="99">
        <v>593516668</v>
      </c>
      <c r="K52" s="100">
        <v>646558474</v>
      </c>
      <c r="L52" s="100">
        <v>1186146312</v>
      </c>
      <c r="M52" s="101">
        <f t="shared" si="1"/>
        <v>48927805320</v>
      </c>
      <c r="N52" s="102">
        <f t="shared" si="2"/>
        <v>183.4553810209593</v>
      </c>
      <c r="O52" s="102">
        <f t="shared" si="2"/>
        <v>4124.938451943693</v>
      </c>
      <c r="P52" s="3">
        <v>9118534943</v>
      </c>
    </row>
    <row r="53" spans="1:16" ht="20.25" customHeight="1">
      <c r="A53" s="104" t="s">
        <v>71</v>
      </c>
      <c r="B53" s="105" t="s">
        <v>72</v>
      </c>
      <c r="C53" s="95"/>
      <c r="D53" s="96">
        <v>28528415860</v>
      </c>
      <c r="E53" s="107">
        <f>'[1]Sheet2'!F18</f>
        <v>23016083212</v>
      </c>
      <c r="F53" s="108"/>
      <c r="G53" s="108"/>
      <c r="H53" s="108"/>
      <c r="I53" s="108"/>
      <c r="J53" s="99">
        <v>4641038313</v>
      </c>
      <c r="K53" s="100">
        <v>2916982732</v>
      </c>
      <c r="L53" s="100">
        <v>2991768431</v>
      </c>
      <c r="M53" s="101">
        <f t="shared" si="1"/>
        <v>12466293736</v>
      </c>
      <c r="N53" s="102">
        <f t="shared" si="2"/>
        <v>102.56380328136959</v>
      </c>
      <c r="O53" s="102">
        <f t="shared" si="2"/>
        <v>416.6864522944757</v>
      </c>
      <c r="P53" s="3">
        <v>16461803960</v>
      </c>
    </row>
    <row r="54" spans="1:16" ht="20.25" customHeight="1">
      <c r="A54" s="104" t="s">
        <v>73</v>
      </c>
      <c r="B54" s="105" t="s">
        <v>74</v>
      </c>
      <c r="C54" s="95"/>
      <c r="D54" s="96">
        <v>111705162116</v>
      </c>
      <c r="E54" s="107">
        <f>'[1]Sheet2'!F19</f>
        <v>124349814490</v>
      </c>
      <c r="F54" s="108"/>
      <c r="G54" s="108"/>
      <c r="H54" s="108"/>
      <c r="I54" s="108"/>
      <c r="J54" s="99">
        <v>21963200874</v>
      </c>
      <c r="K54" s="100">
        <v>18419416439</v>
      </c>
      <c r="L54" s="100">
        <v>17553077858</v>
      </c>
      <c r="M54" s="101">
        <f t="shared" si="1"/>
        <v>66414119319</v>
      </c>
      <c r="N54" s="102">
        <f t="shared" si="2"/>
        <v>95.29660136699188</v>
      </c>
      <c r="O54" s="102">
        <f t="shared" si="2"/>
        <v>378.3616745523126</v>
      </c>
      <c r="P54" s="3">
        <v>93554944864</v>
      </c>
    </row>
    <row r="55" spans="1:16" ht="20.25" customHeight="1">
      <c r="A55" s="104" t="s">
        <v>75</v>
      </c>
      <c r="B55" s="109" t="s">
        <v>76</v>
      </c>
      <c r="C55" s="110"/>
      <c r="D55" s="96">
        <v>29645390886</v>
      </c>
      <c r="E55" s="107">
        <f>E50+E51-E52-E53-E54</f>
        <v>47204273853.58179</v>
      </c>
      <c r="F55" s="108"/>
      <c r="G55" s="108"/>
      <c r="H55" s="108"/>
      <c r="I55" s="108"/>
      <c r="J55" s="99">
        <f>J50+J51-J52-J53-J54</f>
        <v>11951013877</v>
      </c>
      <c r="K55" s="100">
        <v>3524762568</v>
      </c>
      <c r="L55" s="100">
        <v>689286121</v>
      </c>
      <c r="M55" s="101">
        <f t="shared" si="1"/>
        <v>31039211287.581787</v>
      </c>
      <c r="N55" s="102">
        <f t="shared" si="2"/>
        <v>19.555533392738866</v>
      </c>
      <c r="O55" s="102">
        <f t="shared" si="2"/>
        <v>4503.095353574047</v>
      </c>
      <c r="P55" s="3">
        <v>99930463400.95837</v>
      </c>
    </row>
    <row r="56" spans="1:16" ht="20.25" customHeight="1">
      <c r="A56" s="104" t="s">
        <v>77</v>
      </c>
      <c r="B56" s="105" t="s">
        <v>78</v>
      </c>
      <c r="C56" s="95"/>
      <c r="D56" s="96">
        <v>12961364976</v>
      </c>
      <c r="E56" s="107">
        <f>'[1]Sheet2'!F21</f>
        <v>9468760694</v>
      </c>
      <c r="F56" s="108"/>
      <c r="G56" s="108"/>
      <c r="H56" s="108"/>
      <c r="I56" s="108"/>
      <c r="J56" s="99">
        <v>436571088</v>
      </c>
      <c r="K56" s="100">
        <v>1944437748</v>
      </c>
      <c r="L56" s="100">
        <v>1026017649</v>
      </c>
      <c r="M56" s="101">
        <f t="shared" si="1"/>
        <v>6061734209</v>
      </c>
      <c r="N56" s="102">
        <f t="shared" si="2"/>
        <v>52.766803671412774</v>
      </c>
      <c r="O56" s="102">
        <f t="shared" si="2"/>
        <v>590.8021382388521</v>
      </c>
      <c r="P56" s="3">
        <v>165141928618</v>
      </c>
    </row>
    <row r="57" spans="1:16" ht="20.25" customHeight="1">
      <c r="A57" s="104" t="s">
        <v>79</v>
      </c>
      <c r="B57" s="105" t="s">
        <v>80</v>
      </c>
      <c r="C57" s="95"/>
      <c r="D57" s="96">
        <v>5253981883</v>
      </c>
      <c r="E57" s="107">
        <f>'[1]Sheet2'!F22</f>
        <v>5395275311</v>
      </c>
      <c r="F57" s="108"/>
      <c r="G57" s="108"/>
      <c r="H57" s="108"/>
      <c r="I57" s="108"/>
      <c r="J57" s="99">
        <v>96331332</v>
      </c>
      <c r="K57" s="100">
        <v>807244561</v>
      </c>
      <c r="L57" s="100">
        <v>0</v>
      </c>
      <c r="M57" s="101">
        <f t="shared" si="1"/>
        <v>4491699418</v>
      </c>
      <c r="N57" s="102">
        <f t="shared" si="2"/>
        <v>0</v>
      </c>
      <c r="O57" s="102" t="e">
        <f t="shared" si="2"/>
        <v>#DIV/0!</v>
      </c>
      <c r="P57" s="3">
        <v>159329330082</v>
      </c>
    </row>
    <row r="58" spans="1:16" ht="20.25" customHeight="1">
      <c r="A58" s="104" t="s">
        <v>81</v>
      </c>
      <c r="B58" s="105" t="s">
        <v>82</v>
      </c>
      <c r="C58" s="95"/>
      <c r="D58" s="96">
        <v>7707383093</v>
      </c>
      <c r="E58" s="107">
        <f>E56-E57</f>
        <v>4073485383</v>
      </c>
      <c r="F58" s="108"/>
      <c r="G58" s="108"/>
      <c r="H58" s="108"/>
      <c r="I58" s="108"/>
      <c r="J58" s="99">
        <f>J56-J57</f>
        <v>340239756</v>
      </c>
      <c r="K58" s="100">
        <v>1137193187</v>
      </c>
      <c r="L58" s="100">
        <v>1026017649</v>
      </c>
      <c r="M58" s="101">
        <f t="shared" si="1"/>
        <v>1570034791</v>
      </c>
      <c r="N58" s="102">
        <f t="shared" si="2"/>
        <v>90.22368940731263</v>
      </c>
      <c r="O58" s="102">
        <f t="shared" si="2"/>
        <v>153.0222011804789</v>
      </c>
      <c r="P58" s="3">
        <v>5812598536</v>
      </c>
    </row>
    <row r="59" spans="1:16" ht="20.25" customHeight="1">
      <c r="A59" s="104" t="s">
        <v>83</v>
      </c>
      <c r="B59" s="105" t="s">
        <v>84</v>
      </c>
      <c r="C59" s="95"/>
      <c r="D59" s="96">
        <v>37352773979</v>
      </c>
      <c r="E59" s="107">
        <f>E55+E58</f>
        <v>51277759236.58179</v>
      </c>
      <c r="F59" s="108"/>
      <c r="G59" s="108"/>
      <c r="H59" s="108"/>
      <c r="I59" s="108"/>
      <c r="J59" s="99">
        <f>J55+J58</f>
        <v>12291253633</v>
      </c>
      <c r="K59" s="100">
        <v>4661955755</v>
      </c>
      <c r="L59" s="100">
        <v>1715303770</v>
      </c>
      <c r="M59" s="101">
        <f t="shared" si="1"/>
        <v>32609246078.581787</v>
      </c>
      <c r="N59" s="102">
        <f t="shared" si="2"/>
        <v>36.79365185223642</v>
      </c>
      <c r="O59" s="102">
        <f t="shared" si="2"/>
        <v>1901.0770365520614</v>
      </c>
      <c r="P59" s="3">
        <v>105743061936.95837</v>
      </c>
    </row>
    <row r="60" spans="1:17" ht="20.25" customHeight="1">
      <c r="A60" s="104" t="s">
        <v>85</v>
      </c>
      <c r="B60" s="105" t="s">
        <v>86</v>
      </c>
      <c r="C60" s="95"/>
      <c r="D60" s="96">
        <v>8635567439</v>
      </c>
      <c r="E60" s="107">
        <f>'[1]Sheet2'!F25</f>
        <v>11208944392</v>
      </c>
      <c r="F60" s="108"/>
      <c r="G60" s="108"/>
      <c r="H60" s="108"/>
      <c r="I60" s="108"/>
      <c r="J60" s="99">
        <v>3072813408</v>
      </c>
      <c r="K60" s="100">
        <v>1165488939</v>
      </c>
      <c r="L60" s="100">
        <v>428825943</v>
      </c>
      <c r="M60" s="101">
        <f t="shared" si="1"/>
        <v>6541816102</v>
      </c>
      <c r="N60" s="102">
        <f t="shared" si="2"/>
        <v>36.79365188724455</v>
      </c>
      <c r="O60" s="102">
        <f t="shared" si="2"/>
        <v>1525.5178024525442</v>
      </c>
      <c r="P60" s="3">
        <v>26818892099</v>
      </c>
      <c r="Q60" s="111">
        <f>M60-L60</f>
        <v>6112990159</v>
      </c>
    </row>
    <row r="61" spans="1:17" ht="20.25" customHeight="1">
      <c r="A61" s="104" t="s">
        <v>87</v>
      </c>
      <c r="B61" s="105" t="s">
        <v>88</v>
      </c>
      <c r="C61" s="95"/>
      <c r="D61" s="96">
        <v>28717206540</v>
      </c>
      <c r="E61" s="107">
        <f>E59-E60</f>
        <v>40068814844.58179</v>
      </c>
      <c r="F61" s="108">
        <f>E61-'[1]Sheet2'!F29</f>
        <v>0</v>
      </c>
      <c r="G61" s="108"/>
      <c r="H61" s="108"/>
      <c r="I61" s="108"/>
      <c r="J61" s="99">
        <f>J59-J60</f>
        <v>9218440225</v>
      </c>
      <c r="K61" s="100">
        <v>3496466816</v>
      </c>
      <c r="L61" s="100">
        <v>1286477827</v>
      </c>
      <c r="M61" s="101">
        <f t="shared" si="1"/>
        <v>26067429976.581787</v>
      </c>
      <c r="N61" s="102">
        <f t="shared" si="2"/>
        <v>36.79365184056705</v>
      </c>
      <c r="O61" s="102">
        <f t="shared" si="2"/>
        <v>2026.2634481131859</v>
      </c>
      <c r="P61" s="3">
        <v>78924169837.95837</v>
      </c>
      <c r="Q61" s="111">
        <f>M61-L61</f>
        <v>24780952149.581787</v>
      </c>
    </row>
    <row r="62" spans="1:16" ht="20.25" customHeight="1">
      <c r="A62" s="112" t="s">
        <v>89</v>
      </c>
      <c r="B62" s="113" t="s">
        <v>90</v>
      </c>
      <c r="C62" s="114"/>
      <c r="D62" s="115">
        <v>1903.825107637574</v>
      </c>
      <c r="E62" s="116">
        <f>E61/15083952</f>
        <v>2656.387055897671</v>
      </c>
      <c r="F62" s="117"/>
      <c r="G62" s="117"/>
      <c r="H62" s="117"/>
      <c r="I62" s="117"/>
      <c r="J62" s="99"/>
      <c r="K62" s="100">
        <v>289.3228643773273</v>
      </c>
      <c r="L62" s="100"/>
      <c r="M62" s="101"/>
      <c r="N62" s="102">
        <f>100</f>
        <v>100</v>
      </c>
      <c r="O62" s="102"/>
      <c r="P62" s="3">
        <v>6530.754641121917</v>
      </c>
    </row>
    <row r="63" spans="1:16" ht="24.75" customHeight="1" thickBot="1">
      <c r="A63" s="118"/>
      <c r="B63" s="119"/>
      <c r="C63" s="120"/>
      <c r="D63" s="121"/>
      <c r="E63" s="122"/>
      <c r="F63" s="123"/>
      <c r="G63" s="123"/>
      <c r="H63" s="123"/>
      <c r="I63" s="123"/>
      <c r="J63" s="124"/>
      <c r="K63" s="125"/>
      <c r="L63" s="125"/>
      <c r="M63" s="126"/>
      <c r="N63" s="102">
        <f>N62-N61</f>
        <v>63.20634815943295</v>
      </c>
      <c r="O63" s="102"/>
      <c r="P63" s="127"/>
    </row>
    <row r="64" spans="1:16" ht="15" customHeight="1" thickTop="1">
      <c r="A64" s="128"/>
      <c r="M64" s="129"/>
      <c r="P64" s="127">
        <v>4543563521</v>
      </c>
    </row>
    <row r="65" spans="1:16" s="130" customFormat="1" ht="21" customHeight="1">
      <c r="A65" s="83" t="s">
        <v>91</v>
      </c>
      <c r="J65" s="131"/>
      <c r="K65" s="131"/>
      <c r="L65" s="131"/>
      <c r="M65" s="129"/>
      <c r="P65" s="132"/>
    </row>
    <row r="66" spans="1:16" s="130" customFormat="1" ht="9.75" customHeight="1" thickBot="1">
      <c r="A66" s="133"/>
      <c r="J66" s="131"/>
      <c r="K66" s="131"/>
      <c r="L66" s="131"/>
      <c r="M66" s="129"/>
      <c r="P66" s="132"/>
    </row>
    <row r="67" spans="1:16" ht="31.5" customHeight="1" thickTop="1">
      <c r="A67" s="85" t="s">
        <v>7</v>
      </c>
      <c r="B67" s="134" t="s">
        <v>49</v>
      </c>
      <c r="C67" s="135" t="s">
        <v>92</v>
      </c>
      <c r="D67" s="136" t="s">
        <v>93</v>
      </c>
      <c r="E67" s="137" t="s">
        <v>51</v>
      </c>
      <c r="F67" s="88"/>
      <c r="G67" s="88"/>
      <c r="H67" s="88"/>
      <c r="I67" s="88"/>
      <c r="M67" s="129"/>
      <c r="P67" s="127"/>
    </row>
    <row r="68" spans="1:16" s="8" customFormat="1" ht="18" customHeight="1">
      <c r="A68" s="138">
        <v>1</v>
      </c>
      <c r="B68" s="139" t="s">
        <v>94</v>
      </c>
      <c r="C68" s="140"/>
      <c r="D68" s="141"/>
      <c r="E68" s="142"/>
      <c r="F68" s="143"/>
      <c r="G68" s="143"/>
      <c r="H68" s="143"/>
      <c r="I68" s="143"/>
      <c r="J68" s="2"/>
      <c r="K68" s="144"/>
      <c r="L68" s="144"/>
      <c r="M68" s="145"/>
      <c r="P68" s="146">
        <f>P63-P64</f>
        <v>-4543563521</v>
      </c>
    </row>
    <row r="69" spans="1:16" ht="18" customHeight="1">
      <c r="A69" s="27"/>
      <c r="B69" s="147" t="s">
        <v>95</v>
      </c>
      <c r="C69" s="148" t="s">
        <v>96</v>
      </c>
      <c r="D69" s="149">
        <v>77.32307489284142</v>
      </c>
      <c r="E69" s="150">
        <f>E15/E25*100</f>
        <v>81.37116726505798</v>
      </c>
      <c r="F69" s="151"/>
      <c r="G69" s="151"/>
      <c r="H69" s="151"/>
      <c r="I69" s="151"/>
      <c r="K69" s="152"/>
      <c r="L69" s="144"/>
      <c r="M69" s="144"/>
      <c r="P69" s="3">
        <f>P68/5/12*2</f>
        <v>-151452117.36666667</v>
      </c>
    </row>
    <row r="70" spans="1:13" ht="18" customHeight="1">
      <c r="A70" s="27"/>
      <c r="B70" s="147" t="s">
        <v>97</v>
      </c>
      <c r="C70" s="148" t="s">
        <v>96</v>
      </c>
      <c r="D70" s="149">
        <v>22.67692510715857</v>
      </c>
      <c r="E70" s="150">
        <f>E9/E25*100</f>
        <v>18.628832734942023</v>
      </c>
      <c r="F70" s="151"/>
      <c r="G70" s="151"/>
      <c r="H70" s="151"/>
      <c r="I70" s="151"/>
      <c r="K70" s="152"/>
      <c r="L70" s="144"/>
      <c r="M70" s="144"/>
    </row>
    <row r="71" spans="1:16" ht="18" customHeight="1">
      <c r="A71" s="153">
        <v>2</v>
      </c>
      <c r="B71" s="154" t="s">
        <v>98</v>
      </c>
      <c r="C71" s="155"/>
      <c r="D71" s="156"/>
      <c r="E71" s="157"/>
      <c r="F71" s="158"/>
      <c r="G71" s="158"/>
      <c r="H71" s="158"/>
      <c r="I71" s="158"/>
      <c r="P71" s="3">
        <f>P64/5/12*2</f>
        <v>151452117.36666667</v>
      </c>
    </row>
    <row r="72" spans="1:16" ht="18" customHeight="1">
      <c r="A72" s="27"/>
      <c r="B72" s="147" t="s">
        <v>99</v>
      </c>
      <c r="C72" s="148" t="s">
        <v>96</v>
      </c>
      <c r="D72" s="149">
        <v>79.66327227705743</v>
      </c>
      <c r="E72" s="150">
        <f>E26/E41*100</f>
        <v>76.60996134659491</v>
      </c>
      <c r="F72" s="151"/>
      <c r="G72" s="151"/>
      <c r="H72" s="151"/>
      <c r="I72" s="151"/>
      <c r="K72" s="159"/>
      <c r="P72" s="3">
        <f>P69-P71</f>
        <v>-302904234.73333335</v>
      </c>
    </row>
    <row r="73" spans="1:16" ht="18" customHeight="1">
      <c r="A73" s="27"/>
      <c r="B73" s="147" t="s">
        <v>100</v>
      </c>
      <c r="C73" s="148" t="s">
        <v>96</v>
      </c>
      <c r="D73" s="160">
        <v>20.336727722942566</v>
      </c>
      <c r="E73" s="161">
        <f>E29/E41*100</f>
        <v>23.390038653405092</v>
      </c>
      <c r="F73" s="162"/>
      <c r="G73" s="162"/>
      <c r="H73" s="162"/>
      <c r="I73" s="162"/>
      <c r="K73" s="163"/>
      <c r="P73" s="127">
        <v>485562</v>
      </c>
    </row>
    <row r="74" spans="1:21" ht="18" customHeight="1">
      <c r="A74" s="153">
        <v>3</v>
      </c>
      <c r="B74" s="154" t="s">
        <v>101</v>
      </c>
      <c r="C74" s="155"/>
      <c r="D74" s="156"/>
      <c r="E74" s="164"/>
      <c r="F74" s="165"/>
      <c r="G74" s="165"/>
      <c r="H74" s="165"/>
      <c r="I74" s="165"/>
      <c r="P74" s="280" t="s">
        <v>102</v>
      </c>
      <c r="Q74" s="282" t="s">
        <v>103</v>
      </c>
      <c r="R74" s="282" t="s">
        <v>104</v>
      </c>
      <c r="S74" s="282" t="s">
        <v>105</v>
      </c>
      <c r="T74" s="278" t="s">
        <v>106</v>
      </c>
      <c r="U74" s="279"/>
    </row>
    <row r="75" spans="1:21" ht="18" customHeight="1">
      <c r="A75" s="27"/>
      <c r="B75" s="147" t="s">
        <v>107</v>
      </c>
      <c r="C75" s="148" t="s">
        <v>96</v>
      </c>
      <c r="D75" s="149">
        <v>2.725039256573286</v>
      </c>
      <c r="E75" s="150">
        <f>E61/E41*100</f>
        <v>4.253523770071753</v>
      </c>
      <c r="F75" s="151"/>
      <c r="G75" s="151"/>
      <c r="H75" s="151"/>
      <c r="I75" s="151"/>
      <c r="P75" s="281"/>
      <c r="Q75" s="283"/>
      <c r="R75" s="283"/>
      <c r="S75" s="283"/>
      <c r="T75" s="166" t="s">
        <v>108</v>
      </c>
      <c r="U75" s="166" t="s">
        <v>96</v>
      </c>
    </row>
    <row r="76" spans="1:21" ht="18" customHeight="1">
      <c r="A76" s="27"/>
      <c r="B76" s="147" t="s">
        <v>109</v>
      </c>
      <c r="C76" s="148" t="s">
        <v>96</v>
      </c>
      <c r="D76" s="149">
        <v>1.8595283132981033</v>
      </c>
      <c r="E76" s="150">
        <f>E61/E48*100</f>
        <v>2.335936826534092</v>
      </c>
      <c r="F76" s="151"/>
      <c r="G76" s="151"/>
      <c r="H76" s="151"/>
      <c r="I76" s="151"/>
      <c r="P76" s="167" t="s">
        <v>110</v>
      </c>
      <c r="Q76" s="168" t="s">
        <v>111</v>
      </c>
      <c r="R76" s="169">
        <v>348177</v>
      </c>
      <c r="S76" s="169">
        <v>360651</v>
      </c>
      <c r="T76" s="170">
        <f>S76-R76</f>
        <v>12474</v>
      </c>
      <c r="U76" s="171">
        <f>S76/R76*100</f>
        <v>103.58266054334433</v>
      </c>
    </row>
    <row r="77" spans="1:21" ht="18" customHeight="1" thickBot="1">
      <c r="A77" s="172"/>
      <c r="B77" s="173" t="s">
        <v>112</v>
      </c>
      <c r="C77" s="174" t="s">
        <v>96</v>
      </c>
      <c r="D77" s="175">
        <v>13.399595518501606</v>
      </c>
      <c r="E77" s="176">
        <f>E61/E29*100</f>
        <v>18.185193419731828</v>
      </c>
      <c r="F77" s="151"/>
      <c r="G77" s="151"/>
      <c r="H77" s="151"/>
      <c r="I77" s="151"/>
      <c r="P77" s="177" t="s">
        <v>113</v>
      </c>
      <c r="Q77" s="178" t="s">
        <v>111</v>
      </c>
      <c r="R77" s="179">
        <v>329922</v>
      </c>
      <c r="S77" s="179">
        <v>288318</v>
      </c>
      <c r="T77" s="180">
        <f>S77-R77</f>
        <v>-41604</v>
      </c>
      <c r="U77" s="181">
        <f>S77/R77*100</f>
        <v>87.3897466673941</v>
      </c>
    </row>
    <row r="78" spans="1:20" ht="16.5" thickTop="1">
      <c r="A78" s="128"/>
      <c r="R78" s="182"/>
      <c r="S78" s="182"/>
      <c r="T78" s="182"/>
    </row>
    <row r="79" spans="1:9" ht="16.5">
      <c r="A79" s="183" t="s">
        <v>114</v>
      </c>
      <c r="B79" s="184"/>
      <c r="C79" s="185"/>
      <c r="D79" s="186"/>
      <c r="E79" s="186"/>
      <c r="F79" s="186"/>
      <c r="G79" s="186"/>
      <c r="H79" s="186"/>
      <c r="I79" s="186"/>
    </row>
    <row r="80" spans="18:21" ht="15.75">
      <c r="R80" s="187">
        <f>R77-S77</f>
        <v>41604</v>
      </c>
      <c r="U80">
        <v>100</v>
      </c>
    </row>
    <row r="81" ht="15.75">
      <c r="R81" s="187"/>
    </row>
    <row r="84" spans="1:9" ht="16.5">
      <c r="A84" s="188" t="s">
        <v>115</v>
      </c>
      <c r="B84" s="189"/>
      <c r="C84" s="188"/>
      <c r="D84" s="188"/>
      <c r="E84" s="188"/>
      <c r="F84" s="184"/>
      <c r="G84" s="184"/>
      <c r="H84" s="184"/>
      <c r="I84" s="184"/>
    </row>
  </sheetData>
  <sheetProtection/>
  <mergeCells count="13">
    <mergeCell ref="T74:U74"/>
    <mergeCell ref="P74:P75"/>
    <mergeCell ref="Q74:Q75"/>
    <mergeCell ref="R74:R75"/>
    <mergeCell ref="S74:S75"/>
    <mergeCell ref="A3:E3"/>
    <mergeCell ref="A4:E4"/>
    <mergeCell ref="B8:C8"/>
    <mergeCell ref="B45:C45"/>
    <mergeCell ref="A1:B1"/>
    <mergeCell ref="C1:E1"/>
    <mergeCell ref="A2:B2"/>
    <mergeCell ref="C2:E2"/>
  </mergeCells>
  <printOptions/>
  <pageMargins left="0.28" right="0.26" top="0.37" bottom="0.2" header="0.22" footer="0.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91"/>
  <sheetViews>
    <sheetView tabSelected="1" zoomScalePageLayoutView="0" workbookViewId="0" topLeftCell="A15">
      <selection activeCell="B21" sqref="B21"/>
    </sheetView>
  </sheetViews>
  <sheetFormatPr defaultColWidth="9.00390625" defaultRowHeight="15.75"/>
  <cols>
    <col min="1" max="1" width="5.00390625" style="0" customWidth="1"/>
    <col min="2" max="2" width="43.25390625" style="0" customWidth="1"/>
    <col min="3" max="3" width="4.75390625" style="0" customWidth="1"/>
    <col min="4" max="5" width="18.25390625" style="0" customWidth="1"/>
    <col min="6" max="6" width="16.625" style="0" customWidth="1"/>
    <col min="7" max="9" width="16.625" style="0" hidden="1" customWidth="1"/>
    <col min="10" max="10" width="15.50390625" style="2" hidden="1" customWidth="1"/>
    <col min="11" max="11" width="15.625" style="2" hidden="1" customWidth="1"/>
    <col min="12" max="12" width="15.75390625" style="2" hidden="1" customWidth="1"/>
    <col min="13" max="13" width="15.50390625" style="2" hidden="1" customWidth="1"/>
    <col min="14" max="14" width="8.50390625" style="0" hidden="1" customWidth="1"/>
    <col min="15" max="15" width="9.50390625" style="0" hidden="1" customWidth="1"/>
    <col min="16" max="16" width="19.125" style="3" hidden="1" customWidth="1"/>
    <col min="17" max="17" width="19.125" style="0" hidden="1" customWidth="1"/>
    <col min="18" max="18" width="9.375" style="0" hidden="1" customWidth="1"/>
    <col min="19" max="19" width="10.50390625" style="0" hidden="1" customWidth="1"/>
    <col min="20" max="20" width="10.00390625" style="0" hidden="1" customWidth="1"/>
    <col min="21" max="21" width="7.50390625" style="0" hidden="1" customWidth="1"/>
    <col min="22" max="23" width="0" style="0" hidden="1" customWidth="1"/>
  </cols>
  <sheetData>
    <row r="1" spans="1:9" ht="15.75" customHeight="1">
      <c r="A1" s="287"/>
      <c r="B1" s="287"/>
      <c r="C1" s="287"/>
      <c r="D1" s="287"/>
      <c r="E1" s="287"/>
      <c r="F1" s="1"/>
      <c r="G1" s="1"/>
      <c r="H1" s="1"/>
      <c r="I1" s="1"/>
    </row>
    <row r="2" spans="1:9" ht="6" customHeight="1">
      <c r="A2" s="288"/>
      <c r="B2" s="289"/>
      <c r="C2" s="290"/>
      <c r="D2" s="291"/>
      <c r="E2" s="291"/>
      <c r="F2" s="1"/>
      <c r="G2" s="1"/>
      <c r="H2" s="1"/>
      <c r="I2" s="1"/>
    </row>
    <row r="3" spans="1:9" ht="21.75" customHeight="1">
      <c r="A3" s="284" t="s">
        <v>133</v>
      </c>
      <c r="B3" s="284"/>
      <c r="C3" s="284"/>
      <c r="D3" s="284"/>
      <c r="E3" s="284"/>
      <c r="F3" s="4"/>
      <c r="G3" s="4"/>
      <c r="H3" s="4"/>
      <c r="I3" s="4"/>
    </row>
    <row r="4" spans="1:9" ht="21.75" customHeight="1">
      <c r="A4" s="292" t="s">
        <v>128</v>
      </c>
      <c r="B4" s="292"/>
      <c r="C4" s="292"/>
      <c r="D4" s="292"/>
      <c r="E4" s="292"/>
      <c r="F4" s="5"/>
      <c r="G4" s="5"/>
      <c r="H4" s="5"/>
      <c r="I4" s="5"/>
    </row>
    <row r="5" ht="10.5" customHeight="1">
      <c r="A5" s="6"/>
    </row>
    <row r="6" spans="1:9" ht="18.75">
      <c r="A6" s="7" t="s">
        <v>6</v>
      </c>
      <c r="B6" s="8"/>
      <c r="D6" s="9"/>
      <c r="E6" s="9"/>
      <c r="F6" s="9"/>
      <c r="G6" s="9"/>
      <c r="H6" s="9"/>
      <c r="I6" s="9"/>
    </row>
    <row r="7" ht="8.25" customHeight="1" thickBot="1">
      <c r="A7" s="10"/>
    </row>
    <row r="8" spans="1:16" s="16" customFormat="1" ht="43.5" customHeight="1" thickTop="1">
      <c r="A8" s="11" t="s">
        <v>7</v>
      </c>
      <c r="B8" s="270" t="s">
        <v>8</v>
      </c>
      <c r="C8" s="271"/>
      <c r="D8" s="12" t="s">
        <v>129</v>
      </c>
      <c r="E8" s="13" t="s">
        <v>130</v>
      </c>
      <c r="F8" s="14"/>
      <c r="G8" s="14"/>
      <c r="H8" s="14"/>
      <c r="I8" s="14"/>
      <c r="J8" s="15" t="s">
        <v>9</v>
      </c>
      <c r="K8" s="15"/>
      <c r="L8" s="15"/>
      <c r="M8" s="15"/>
      <c r="P8" s="17"/>
    </row>
    <row r="9" spans="1:16" s="25" customFormat="1" ht="18.75" customHeight="1">
      <c r="A9" s="18" t="s">
        <v>10</v>
      </c>
      <c r="B9" s="19" t="s">
        <v>11</v>
      </c>
      <c r="C9" s="20"/>
      <c r="D9" s="199">
        <f>SUM(D10:D14)</f>
        <v>364072347630</v>
      </c>
      <c r="E9" s="200">
        <f>SUM(E10:E14)</f>
        <v>382353470846</v>
      </c>
      <c r="F9" s="23"/>
      <c r="G9" s="23"/>
      <c r="H9" s="23"/>
      <c r="I9" s="23"/>
      <c r="J9" s="223">
        <v>471437014204</v>
      </c>
      <c r="K9" s="223">
        <f aca="true" t="shared" si="0" ref="K9:K44">D9-J9</f>
        <v>-107364666574</v>
      </c>
      <c r="L9" s="223"/>
      <c r="M9" s="24"/>
      <c r="P9" s="26"/>
    </row>
    <row r="10" spans="1:16" s="35" customFormat="1" ht="18.75" customHeight="1">
      <c r="A10" s="27">
        <v>1</v>
      </c>
      <c r="B10" s="28" t="s">
        <v>12</v>
      </c>
      <c r="C10" s="29"/>
      <c r="D10" s="201">
        <v>3036395157</v>
      </c>
      <c r="E10" s="262">
        <v>2812785841</v>
      </c>
      <c r="F10" s="32"/>
      <c r="G10" s="33"/>
      <c r="H10" s="33"/>
      <c r="I10" s="33"/>
      <c r="J10" s="224">
        <v>164207977444</v>
      </c>
      <c r="K10" s="223">
        <f t="shared" si="0"/>
        <v>-161171582287</v>
      </c>
      <c r="L10" s="223"/>
      <c r="M10" s="24"/>
      <c r="P10" s="36"/>
    </row>
    <row r="11" spans="1:16" s="35" customFormat="1" ht="18.75" customHeight="1">
      <c r="A11" s="27">
        <v>2</v>
      </c>
      <c r="B11" s="28" t="s">
        <v>13</v>
      </c>
      <c r="C11" s="29"/>
      <c r="D11" s="201">
        <v>0</v>
      </c>
      <c r="E11" s="210">
        <v>0</v>
      </c>
      <c r="F11" s="33"/>
      <c r="G11" s="33"/>
      <c r="H11" s="33"/>
      <c r="I11" s="33"/>
      <c r="J11" s="224"/>
      <c r="K11" s="223">
        <f t="shared" si="0"/>
        <v>0</v>
      </c>
      <c r="L11" s="223"/>
      <c r="M11" s="24"/>
      <c r="P11" s="36"/>
    </row>
    <row r="12" spans="1:16" s="35" customFormat="1" ht="18.75" customHeight="1">
      <c r="A12" s="27">
        <v>3</v>
      </c>
      <c r="B12" s="28" t="s">
        <v>14</v>
      </c>
      <c r="C12" s="29"/>
      <c r="D12" s="201">
        <v>310537121686</v>
      </c>
      <c r="E12" s="210">
        <v>337716223352</v>
      </c>
      <c r="F12" s="33"/>
      <c r="G12" s="33"/>
      <c r="H12" s="33"/>
      <c r="I12" s="33"/>
      <c r="J12" s="224">
        <v>270240648700</v>
      </c>
      <c r="K12" s="223">
        <f t="shared" si="0"/>
        <v>40296472986</v>
      </c>
      <c r="L12" s="223"/>
      <c r="M12" s="24"/>
      <c r="P12" s="36"/>
    </row>
    <row r="13" spans="1:16" s="35" customFormat="1" ht="18.75" customHeight="1">
      <c r="A13" s="27">
        <v>4</v>
      </c>
      <c r="B13" s="28" t="s">
        <v>15</v>
      </c>
      <c r="C13" s="29"/>
      <c r="D13" s="201">
        <v>35046364432</v>
      </c>
      <c r="E13" s="210">
        <v>31904545794</v>
      </c>
      <c r="F13" s="33"/>
      <c r="G13" s="33"/>
      <c r="H13" s="33"/>
      <c r="I13" s="33"/>
      <c r="J13" s="224">
        <v>36916332788</v>
      </c>
      <c r="K13" s="223">
        <f t="shared" si="0"/>
        <v>-1869968356</v>
      </c>
      <c r="L13" s="223"/>
      <c r="M13" s="24"/>
      <c r="P13" s="36"/>
    </row>
    <row r="14" spans="1:16" s="35" customFormat="1" ht="18.75" customHeight="1">
      <c r="A14" s="27">
        <v>5</v>
      </c>
      <c r="B14" s="28" t="s">
        <v>16</v>
      </c>
      <c r="C14" s="29"/>
      <c r="D14" s="201">
        <v>15452466355</v>
      </c>
      <c r="E14" s="202">
        <v>9919915859</v>
      </c>
      <c r="F14" s="33"/>
      <c r="G14" s="33"/>
      <c r="H14" s="33"/>
      <c r="I14" s="33"/>
      <c r="J14" s="224">
        <v>72055272</v>
      </c>
      <c r="K14" s="223">
        <f t="shared" si="0"/>
        <v>15380411083</v>
      </c>
      <c r="L14" s="223"/>
      <c r="M14" s="24"/>
      <c r="P14" s="36"/>
    </row>
    <row r="15" spans="1:16" s="25" customFormat="1" ht="18.75" customHeight="1">
      <c r="A15" s="37" t="s">
        <v>17</v>
      </c>
      <c r="B15" s="38" t="s">
        <v>18</v>
      </c>
      <c r="C15" s="39"/>
      <c r="D15" s="203">
        <f>SUM(D16:D17,D21:D24)</f>
        <v>822756247744</v>
      </c>
      <c r="E15" s="204">
        <f>SUM(E16:E17,E21:E24)</f>
        <v>937473723844</v>
      </c>
      <c r="F15" s="23"/>
      <c r="G15" s="23"/>
      <c r="H15" s="23"/>
      <c r="I15" s="23"/>
      <c r="J15" s="223">
        <v>392654293581</v>
      </c>
      <c r="K15" s="223">
        <f t="shared" si="0"/>
        <v>430101954163</v>
      </c>
      <c r="L15" s="223"/>
      <c r="M15" s="24"/>
      <c r="P15" s="26"/>
    </row>
    <row r="16" spans="1:16" s="35" customFormat="1" ht="18.75" customHeight="1">
      <c r="A16" s="27">
        <v>1</v>
      </c>
      <c r="B16" s="28" t="s">
        <v>19</v>
      </c>
      <c r="C16" s="29"/>
      <c r="D16" s="205">
        <v>17408751223</v>
      </c>
      <c r="E16" s="206">
        <v>18912415729</v>
      </c>
      <c r="F16" s="190">
        <v>14311636728</v>
      </c>
      <c r="G16" s="190">
        <f>F16-D16</f>
        <v>-3097114495</v>
      </c>
      <c r="H16" s="33"/>
      <c r="I16" s="33"/>
      <c r="J16" s="224">
        <v>5301383587</v>
      </c>
      <c r="K16" s="223">
        <f t="shared" si="0"/>
        <v>12107367636</v>
      </c>
      <c r="L16" s="223"/>
      <c r="M16" s="24"/>
      <c r="P16" s="36"/>
    </row>
    <row r="17" spans="1:16" s="35" customFormat="1" ht="18.75" customHeight="1">
      <c r="A17" s="27">
        <v>2</v>
      </c>
      <c r="B17" s="28" t="s">
        <v>20</v>
      </c>
      <c r="C17" s="29"/>
      <c r="D17" s="206">
        <v>641143417453</v>
      </c>
      <c r="E17" s="206">
        <v>537095773382</v>
      </c>
      <c r="F17" s="190"/>
      <c r="G17" s="190"/>
      <c r="H17" s="33"/>
      <c r="I17" s="33"/>
      <c r="J17" s="224">
        <v>363368820575</v>
      </c>
      <c r="K17" s="223">
        <f t="shared" si="0"/>
        <v>277774596878</v>
      </c>
      <c r="L17" s="223"/>
      <c r="M17" s="24"/>
      <c r="P17" s="36"/>
    </row>
    <row r="18" spans="1:16" s="50" customFormat="1" ht="18.75" customHeight="1">
      <c r="A18" s="42"/>
      <c r="B18" s="43" t="s">
        <v>21</v>
      </c>
      <c r="C18" s="44"/>
      <c r="D18" s="261">
        <v>641143417453</v>
      </c>
      <c r="E18" s="206">
        <v>537095773382</v>
      </c>
      <c r="F18" s="191"/>
      <c r="G18" s="191"/>
      <c r="H18" s="47"/>
      <c r="I18" s="47"/>
      <c r="J18" s="225">
        <v>286816617928</v>
      </c>
      <c r="K18" s="226">
        <f t="shared" si="0"/>
        <v>354326799525</v>
      </c>
      <c r="L18" s="226"/>
      <c r="M18" s="49"/>
      <c r="P18" s="51"/>
    </row>
    <row r="19" spans="1:16" s="50" customFormat="1" ht="18.75" customHeight="1">
      <c r="A19" s="42"/>
      <c r="B19" s="43" t="s">
        <v>22</v>
      </c>
      <c r="C19" s="44"/>
      <c r="D19" s="207"/>
      <c r="E19" s="208"/>
      <c r="F19" s="191"/>
      <c r="G19" s="191"/>
      <c r="H19" s="47"/>
      <c r="I19" s="47"/>
      <c r="J19" s="225">
        <v>0</v>
      </c>
      <c r="K19" s="226">
        <f t="shared" si="0"/>
        <v>0</v>
      </c>
      <c r="L19" s="226"/>
      <c r="M19" s="49"/>
      <c r="P19" s="51"/>
    </row>
    <row r="20" spans="1:16" s="50" customFormat="1" ht="18.75" customHeight="1">
      <c r="A20" s="42"/>
      <c r="B20" s="43" t="s">
        <v>23</v>
      </c>
      <c r="C20" s="44"/>
      <c r="D20" s="207"/>
      <c r="E20" s="208"/>
      <c r="F20" s="191"/>
      <c r="G20" s="191"/>
      <c r="H20" s="47"/>
      <c r="I20" s="47"/>
      <c r="J20" s="225">
        <v>0</v>
      </c>
      <c r="K20" s="226">
        <f t="shared" si="0"/>
        <v>0</v>
      </c>
      <c r="L20" s="226"/>
      <c r="M20" s="49"/>
      <c r="P20" s="51"/>
    </row>
    <row r="21" spans="1:16" s="50" customFormat="1" ht="18.75" customHeight="1">
      <c r="A21" s="27">
        <v>3</v>
      </c>
      <c r="B21" s="28" t="s">
        <v>134</v>
      </c>
      <c r="C21" s="29"/>
      <c r="D21" s="206">
        <v>61294564000</v>
      </c>
      <c r="E21" s="206">
        <v>106094003138</v>
      </c>
      <c r="F21" s="191"/>
      <c r="G21" s="191"/>
      <c r="H21" s="47"/>
      <c r="I21" s="47"/>
      <c r="J21" s="225">
        <v>76552202647</v>
      </c>
      <c r="K21" s="226">
        <f t="shared" si="0"/>
        <v>-15257638647</v>
      </c>
      <c r="L21" s="226"/>
      <c r="M21" s="49"/>
      <c r="P21" s="51"/>
    </row>
    <row r="22" spans="1:16" s="35" customFormat="1" ht="18.75" customHeight="1">
      <c r="A22" s="27">
        <v>4</v>
      </c>
      <c r="B22" s="52" t="s">
        <v>25</v>
      </c>
      <c r="C22" s="53"/>
      <c r="D22" s="205">
        <v>0</v>
      </c>
      <c r="E22" s="206">
        <v>0</v>
      </c>
      <c r="F22" s="190"/>
      <c r="G22" s="190"/>
      <c r="H22" s="33"/>
      <c r="I22" s="33"/>
      <c r="J22" s="224"/>
      <c r="K22" s="223">
        <f t="shared" si="0"/>
        <v>0</v>
      </c>
      <c r="L22" s="223"/>
      <c r="M22" s="24"/>
      <c r="P22" s="36"/>
    </row>
    <row r="23" spans="1:16" s="35" customFormat="1" ht="18.75" customHeight="1">
      <c r="A23" s="27">
        <v>5</v>
      </c>
      <c r="B23" s="28" t="s">
        <v>26</v>
      </c>
      <c r="C23" s="29"/>
      <c r="D23" s="206">
        <v>14565366291</v>
      </c>
      <c r="E23" s="206">
        <v>9067141030</v>
      </c>
      <c r="F23" s="190"/>
      <c r="G23" s="190"/>
      <c r="H23" s="33"/>
      <c r="I23" s="33"/>
      <c r="J23" s="224">
        <v>21819707000</v>
      </c>
      <c r="K23" s="223">
        <f t="shared" si="0"/>
        <v>-7254340709</v>
      </c>
      <c r="L23" s="223"/>
      <c r="M23" s="24"/>
      <c r="P23" s="36"/>
    </row>
    <row r="24" spans="1:16" s="35" customFormat="1" ht="18.75" customHeight="1">
      <c r="A24" s="27">
        <v>6</v>
      </c>
      <c r="B24" s="28" t="s">
        <v>27</v>
      </c>
      <c r="C24" s="29"/>
      <c r="D24" s="206">
        <v>88344148777</v>
      </c>
      <c r="E24" s="206">
        <v>266304390565</v>
      </c>
      <c r="F24" s="190">
        <v>15163585949</v>
      </c>
      <c r="G24" s="190">
        <f>F24+G16</f>
        <v>12066471454</v>
      </c>
      <c r="H24" s="33"/>
      <c r="I24" s="33"/>
      <c r="J24" s="224">
        <v>2164382419</v>
      </c>
      <c r="K24" s="223">
        <f t="shared" si="0"/>
        <v>86179766358</v>
      </c>
      <c r="L24" s="223"/>
      <c r="M24" s="24"/>
      <c r="P24" s="36"/>
    </row>
    <row r="25" spans="1:16" s="61" customFormat="1" ht="18.75" customHeight="1">
      <c r="A25" s="54"/>
      <c r="B25" s="55" t="s">
        <v>28</v>
      </c>
      <c r="C25" s="56"/>
      <c r="D25" s="209">
        <f>D15+D9</f>
        <v>1186828595374</v>
      </c>
      <c r="E25" s="216">
        <f>E15+E9</f>
        <v>1319827194690</v>
      </c>
      <c r="F25" s="192">
        <f>D25-D44</f>
        <v>0</v>
      </c>
      <c r="G25" s="192"/>
      <c r="H25" s="59"/>
      <c r="I25" s="59"/>
      <c r="J25" s="227">
        <v>864091307785</v>
      </c>
      <c r="K25" s="227">
        <f t="shared" si="0"/>
        <v>322737287589</v>
      </c>
      <c r="L25" s="227"/>
      <c r="M25" s="60"/>
      <c r="P25" s="62"/>
    </row>
    <row r="26" spans="1:16" s="35" customFormat="1" ht="18.75" customHeight="1">
      <c r="A26" s="37" t="s">
        <v>29</v>
      </c>
      <c r="B26" s="63" t="s">
        <v>30</v>
      </c>
      <c r="C26" s="64"/>
      <c r="D26" s="203">
        <f>SUM(D27:D28)</f>
        <v>963239720765</v>
      </c>
      <c r="E26" s="204">
        <f>SUM(E27:E28)</f>
        <v>1075045018546</v>
      </c>
      <c r="F26" s="193"/>
      <c r="G26" s="193"/>
      <c r="H26" s="23"/>
      <c r="I26" s="23"/>
      <c r="J26" s="223">
        <v>691370053847</v>
      </c>
      <c r="K26" s="223">
        <f t="shared" si="0"/>
        <v>271869666918</v>
      </c>
      <c r="L26" s="223"/>
      <c r="M26" s="24"/>
      <c r="P26" s="36"/>
    </row>
    <row r="27" spans="1:16" s="35" customFormat="1" ht="18.75" customHeight="1">
      <c r="A27" s="27">
        <v>1</v>
      </c>
      <c r="B27" s="28" t="s">
        <v>31</v>
      </c>
      <c r="C27" s="29"/>
      <c r="D27" s="202">
        <v>663953037222</v>
      </c>
      <c r="E27" s="202">
        <v>556075771896</v>
      </c>
      <c r="F27" s="190"/>
      <c r="G27" s="190"/>
      <c r="H27" s="33"/>
      <c r="I27" s="33"/>
      <c r="J27" s="224">
        <v>545727113152</v>
      </c>
      <c r="K27" s="223">
        <f t="shared" si="0"/>
        <v>118225924070</v>
      </c>
      <c r="L27" s="223"/>
      <c r="M27" s="24"/>
      <c r="P27" s="36"/>
    </row>
    <row r="28" spans="1:16" s="35" customFormat="1" ht="18.75" customHeight="1">
      <c r="A28" s="27">
        <v>2</v>
      </c>
      <c r="B28" s="28" t="s">
        <v>32</v>
      </c>
      <c r="C28" s="29"/>
      <c r="D28" s="202">
        <v>299286683543</v>
      </c>
      <c r="E28" s="202">
        <v>518969246650</v>
      </c>
      <c r="F28" s="190"/>
      <c r="G28" s="190"/>
      <c r="H28" s="33"/>
      <c r="I28" s="33"/>
      <c r="J28" s="224">
        <v>145642940695</v>
      </c>
      <c r="K28" s="223">
        <f t="shared" si="0"/>
        <v>153643742848</v>
      </c>
      <c r="L28" s="223"/>
      <c r="M28" s="24"/>
      <c r="P28" s="36"/>
    </row>
    <row r="29" spans="1:16" s="35" customFormat="1" ht="18.75" customHeight="1">
      <c r="A29" s="65" t="s">
        <v>33</v>
      </c>
      <c r="B29" s="63" t="s">
        <v>34</v>
      </c>
      <c r="C29" s="64"/>
      <c r="D29" s="203">
        <f>D30+D43</f>
        <v>223588874609</v>
      </c>
      <c r="E29" s="204">
        <f>E30+E43</f>
        <v>244782176144</v>
      </c>
      <c r="F29" s="193"/>
      <c r="G29" s="193"/>
      <c r="H29" s="23"/>
      <c r="I29" s="23"/>
      <c r="J29" s="223">
        <v>172721253938</v>
      </c>
      <c r="K29" s="223">
        <f t="shared" si="0"/>
        <v>50867620671</v>
      </c>
      <c r="L29" s="223"/>
      <c r="M29" s="24"/>
      <c r="P29" s="36"/>
    </row>
    <row r="30" spans="1:16" s="35" customFormat="1" ht="18.75" customHeight="1">
      <c r="A30" s="27">
        <v>1</v>
      </c>
      <c r="B30" s="28" t="s">
        <v>35</v>
      </c>
      <c r="C30" s="29"/>
      <c r="D30" s="210">
        <f>SUM(D31:D42)</f>
        <v>215327462680</v>
      </c>
      <c r="E30" s="210">
        <f>SUM(E31:E42)</f>
        <v>237398511091</v>
      </c>
      <c r="F30" s="190"/>
      <c r="G30" s="190"/>
      <c r="H30" s="33"/>
      <c r="I30" s="33"/>
      <c r="J30" s="224">
        <v>172721253938</v>
      </c>
      <c r="K30" s="223">
        <f t="shared" si="0"/>
        <v>42606208742</v>
      </c>
      <c r="L30" s="223"/>
      <c r="M30" s="24"/>
      <c r="P30" s="36"/>
    </row>
    <row r="31" spans="1:16" s="50" customFormat="1" ht="18.75" customHeight="1">
      <c r="A31" s="42"/>
      <c r="B31" s="43" t="s">
        <v>36</v>
      </c>
      <c r="C31" s="44"/>
      <c r="D31" s="211">
        <v>150839520000</v>
      </c>
      <c r="E31" s="212">
        <v>214183460000</v>
      </c>
      <c r="F31" s="191"/>
      <c r="G31" s="191"/>
      <c r="H31" s="47"/>
      <c r="I31" s="47"/>
      <c r="J31" s="225">
        <v>120850000000</v>
      </c>
      <c r="K31" s="226">
        <f t="shared" si="0"/>
        <v>29989520000</v>
      </c>
      <c r="L31" s="226"/>
      <c r="M31" s="49"/>
      <c r="P31" s="51"/>
    </row>
    <row r="32" spans="1:16" s="50" customFormat="1" ht="18.75" customHeight="1">
      <c r="A32" s="42"/>
      <c r="B32" s="43" t="s">
        <v>37</v>
      </c>
      <c r="C32" s="44"/>
      <c r="D32" s="211">
        <v>0</v>
      </c>
      <c r="E32" s="212">
        <v>0</v>
      </c>
      <c r="F32" s="191"/>
      <c r="G32" s="191"/>
      <c r="H32" s="47"/>
      <c r="I32" s="47"/>
      <c r="J32" s="225">
        <v>0</v>
      </c>
      <c r="K32" s="226">
        <f t="shared" si="0"/>
        <v>0</v>
      </c>
      <c r="L32" s="226"/>
      <c r="M32" s="49"/>
      <c r="P32" s="51"/>
    </row>
    <row r="33" spans="1:16" s="50" customFormat="1" ht="18.75" customHeight="1">
      <c r="A33" s="42"/>
      <c r="B33" s="43" t="s">
        <v>122</v>
      </c>
      <c r="C33" s="44"/>
      <c r="D33" s="211"/>
      <c r="E33" s="212"/>
      <c r="F33" s="191"/>
      <c r="G33" s="191"/>
      <c r="H33" s="47"/>
      <c r="I33" s="47"/>
      <c r="J33" s="225"/>
      <c r="K33" s="226"/>
      <c r="L33" s="226"/>
      <c r="M33" s="49"/>
      <c r="P33" s="51"/>
    </row>
    <row r="34" spans="1:16" s="50" customFormat="1" ht="18.75" customHeight="1">
      <c r="A34" s="42"/>
      <c r="B34" s="43" t="s">
        <v>38</v>
      </c>
      <c r="C34" s="44"/>
      <c r="D34" s="211">
        <v>11263667234</v>
      </c>
      <c r="E34" s="212">
        <v>0</v>
      </c>
      <c r="F34" s="47"/>
      <c r="G34" s="47"/>
      <c r="H34" s="47"/>
      <c r="I34" s="47"/>
      <c r="J34" s="225">
        <v>24268394972</v>
      </c>
      <c r="K34" s="226">
        <f t="shared" si="0"/>
        <v>-13004727738</v>
      </c>
      <c r="L34" s="226"/>
      <c r="M34" s="49"/>
      <c r="P34" s="51"/>
    </row>
    <row r="35" spans="1:16" s="50" customFormat="1" ht="18.75" customHeight="1">
      <c r="A35" s="42"/>
      <c r="B35" s="43" t="s">
        <v>39</v>
      </c>
      <c r="C35" s="44"/>
      <c r="D35" s="211"/>
      <c r="E35" s="212"/>
      <c r="F35" s="47"/>
      <c r="G35" s="47"/>
      <c r="H35" s="47"/>
      <c r="I35" s="47"/>
      <c r="J35" s="225"/>
      <c r="K35" s="226">
        <f t="shared" si="0"/>
        <v>0</v>
      </c>
      <c r="L35" s="226"/>
      <c r="M35" s="49"/>
      <c r="P35" s="51"/>
    </row>
    <row r="36" spans="1:16" s="50" customFormat="1" ht="18.75" customHeight="1">
      <c r="A36" s="42"/>
      <c r="B36" s="43" t="s">
        <v>40</v>
      </c>
      <c r="C36" s="44"/>
      <c r="D36" s="211"/>
      <c r="E36" s="212"/>
      <c r="F36" s="47"/>
      <c r="G36" s="47"/>
      <c r="H36" s="47"/>
      <c r="I36" s="47"/>
      <c r="J36" s="225"/>
      <c r="K36" s="226">
        <f t="shared" si="0"/>
        <v>0</v>
      </c>
      <c r="L36" s="226"/>
      <c r="M36" s="49"/>
      <c r="P36" s="51"/>
    </row>
    <row r="37" spans="1:16" s="50" customFormat="1" ht="18.75" customHeight="1">
      <c r="A37" s="42"/>
      <c r="B37" s="43" t="s">
        <v>123</v>
      </c>
      <c r="C37" s="44"/>
      <c r="D37" s="211"/>
      <c r="E37" s="212"/>
      <c r="F37" s="47"/>
      <c r="G37" s="47"/>
      <c r="H37" s="47"/>
      <c r="I37" s="47"/>
      <c r="J37" s="225"/>
      <c r="K37" s="226"/>
      <c r="L37" s="226"/>
      <c r="M37" s="49"/>
      <c r="P37" s="51"/>
    </row>
    <row r="38" spans="1:16" s="50" customFormat="1" ht="18.75" customHeight="1">
      <c r="A38" s="42"/>
      <c r="B38" s="43" t="s">
        <v>41</v>
      </c>
      <c r="C38" s="44"/>
      <c r="D38" s="211">
        <f>(39116688083)+14022062883</f>
        <v>53138750966</v>
      </c>
      <c r="E38" s="212">
        <v>1058478200</v>
      </c>
      <c r="F38" s="47"/>
      <c r="G38" s="47"/>
      <c r="H38" s="47"/>
      <c r="I38" s="47"/>
      <c r="J38" s="225">
        <f>27602858966-7544162804</f>
        <v>20058696162</v>
      </c>
      <c r="K38" s="226">
        <f t="shared" si="0"/>
        <v>33080054804</v>
      </c>
      <c r="L38" s="226"/>
      <c r="M38" s="49"/>
      <c r="P38" s="51"/>
    </row>
    <row r="39" spans="1:16" s="50" customFormat="1" ht="18.75" customHeight="1">
      <c r="A39" s="42"/>
      <c r="B39" s="43" t="s">
        <v>124</v>
      </c>
      <c r="C39" s="44"/>
      <c r="D39" s="211">
        <v>0</v>
      </c>
      <c r="E39" s="212">
        <v>0</v>
      </c>
      <c r="F39" s="47"/>
      <c r="G39" s="47"/>
      <c r="H39" s="47"/>
      <c r="I39" s="47"/>
      <c r="J39" s="225">
        <v>7544162804</v>
      </c>
      <c r="K39" s="226">
        <f t="shared" si="0"/>
        <v>-7544162804</v>
      </c>
      <c r="L39" s="226"/>
      <c r="M39" s="49"/>
      <c r="P39" s="51"/>
    </row>
    <row r="40" spans="1:16" s="50" customFormat="1" ht="18.75" customHeight="1">
      <c r="A40" s="42"/>
      <c r="B40" s="43" t="s">
        <v>124</v>
      </c>
      <c r="C40" s="44"/>
      <c r="D40" s="211"/>
      <c r="E40" s="212"/>
      <c r="F40" s="47"/>
      <c r="G40" s="47"/>
      <c r="H40" s="47"/>
      <c r="I40" s="47"/>
      <c r="J40" s="225"/>
      <c r="K40" s="226"/>
      <c r="L40" s="226"/>
      <c r="M40" s="49"/>
      <c r="P40" s="51"/>
    </row>
    <row r="41" spans="1:16" s="50" customFormat="1" ht="18.75" customHeight="1">
      <c r="A41" s="42"/>
      <c r="B41" s="43" t="s">
        <v>43</v>
      </c>
      <c r="C41" s="44"/>
      <c r="D41" s="211">
        <v>85524480</v>
      </c>
      <c r="E41" s="212">
        <v>22156572891</v>
      </c>
      <c r="F41" s="47"/>
      <c r="G41" s="47"/>
      <c r="H41" s="47"/>
      <c r="I41" s="47"/>
      <c r="J41" s="225"/>
      <c r="K41" s="226">
        <f t="shared" si="0"/>
        <v>85524480</v>
      </c>
      <c r="L41" s="226"/>
      <c r="M41" s="49"/>
      <c r="P41" s="51"/>
    </row>
    <row r="42" spans="1:16" s="50" customFormat="1" ht="18.75" customHeight="1">
      <c r="A42" s="67"/>
      <c r="B42" s="43" t="s">
        <v>44</v>
      </c>
      <c r="C42" s="44"/>
      <c r="D42" s="211">
        <v>0</v>
      </c>
      <c r="E42" s="213">
        <v>0</v>
      </c>
      <c r="F42" s="47"/>
      <c r="G42" s="47"/>
      <c r="H42" s="47"/>
      <c r="I42" s="47"/>
      <c r="J42" s="225"/>
      <c r="K42" s="226">
        <f t="shared" si="0"/>
        <v>0</v>
      </c>
      <c r="L42" s="226"/>
      <c r="M42" s="49"/>
      <c r="P42" s="51"/>
    </row>
    <row r="43" spans="1:16" s="35" customFormat="1" ht="18.75" customHeight="1">
      <c r="A43" s="68" t="s">
        <v>45</v>
      </c>
      <c r="B43" s="69" t="s">
        <v>46</v>
      </c>
      <c r="C43" s="70"/>
      <c r="D43" s="214">
        <v>8261411929</v>
      </c>
      <c r="E43" s="214">
        <v>7383665053</v>
      </c>
      <c r="F43" s="33"/>
      <c r="G43" s="33"/>
      <c r="H43" s="33"/>
      <c r="I43" s="33"/>
      <c r="J43" s="224">
        <v>0</v>
      </c>
      <c r="K43" s="223">
        <f t="shared" si="0"/>
        <v>8261411929</v>
      </c>
      <c r="L43" s="223"/>
      <c r="M43" s="24"/>
      <c r="P43" s="36"/>
    </row>
    <row r="44" spans="1:16" s="80" customFormat="1" ht="22.5" customHeight="1" thickBot="1">
      <c r="A44" s="73"/>
      <c r="B44" s="74" t="s">
        <v>47</v>
      </c>
      <c r="C44" s="75"/>
      <c r="D44" s="215">
        <f>D29+D26</f>
        <v>1186828595374</v>
      </c>
      <c r="E44" s="215">
        <f>E29+E26</f>
        <v>1319827194690</v>
      </c>
      <c r="F44" s="77">
        <f>E44-E25</f>
        <v>0</v>
      </c>
      <c r="G44" s="77">
        <f>D25-D44</f>
        <v>0</v>
      </c>
      <c r="H44" s="77"/>
      <c r="I44" s="77"/>
      <c r="J44" s="228">
        <v>864091307785</v>
      </c>
      <c r="K44" s="229">
        <f t="shared" si="0"/>
        <v>322737287589</v>
      </c>
      <c r="L44" s="229">
        <f>8787+8926+9750</f>
        <v>27463</v>
      </c>
      <c r="M44" s="79"/>
      <c r="P44" s="81"/>
    </row>
    <row r="45" ht="11.25" customHeight="1" thickTop="1">
      <c r="A45" s="82"/>
    </row>
    <row r="46" spans="1:10" ht="20.25" customHeight="1">
      <c r="A46" s="83" t="s">
        <v>48</v>
      </c>
      <c r="J46" s="2">
        <f>E44-E25</f>
        <v>0</v>
      </c>
    </row>
    <row r="47" ht="5.25" customHeight="1" thickBot="1">
      <c r="A47" s="84"/>
    </row>
    <row r="48" spans="1:15" ht="24.75" customHeight="1" thickTop="1">
      <c r="A48" s="85" t="s">
        <v>7</v>
      </c>
      <c r="B48" s="272" t="s">
        <v>49</v>
      </c>
      <c r="C48" s="273"/>
      <c r="D48" s="86" t="s">
        <v>50</v>
      </c>
      <c r="E48" s="87" t="s">
        <v>51</v>
      </c>
      <c r="F48" s="88"/>
      <c r="G48" s="88"/>
      <c r="H48" s="88"/>
      <c r="I48" s="88"/>
      <c r="J48" s="220" t="s">
        <v>52</v>
      </c>
      <c r="K48" s="221" t="s">
        <v>53</v>
      </c>
      <c r="L48" s="221" t="s">
        <v>54</v>
      </c>
      <c r="M48" s="222" t="s">
        <v>55</v>
      </c>
      <c r="N48" s="92" t="s">
        <v>56</v>
      </c>
      <c r="O48" s="92" t="s">
        <v>57</v>
      </c>
    </row>
    <row r="49" spans="1:16" ht="20.25" customHeight="1">
      <c r="A49" s="93" t="s">
        <v>58</v>
      </c>
      <c r="B49" s="94" t="s">
        <v>59</v>
      </c>
      <c r="C49" s="95"/>
      <c r="D49" s="217">
        <v>1566350616674</v>
      </c>
      <c r="E49" s="217">
        <v>1590547542010</v>
      </c>
      <c r="F49" s="263">
        <v>1715320996246</v>
      </c>
      <c r="G49" s="194">
        <f>F49-D49</f>
        <v>148970379572</v>
      </c>
      <c r="H49" s="98"/>
      <c r="I49" s="98"/>
      <c r="J49" s="99">
        <v>324452426080</v>
      </c>
      <c r="K49" s="100">
        <v>270313729071</v>
      </c>
      <c r="L49" s="100">
        <v>224706684743</v>
      </c>
      <c r="M49" s="101">
        <f>E49-J49-K49-L49</f>
        <v>771074702116</v>
      </c>
      <c r="N49" s="102">
        <f aca="true" t="shared" si="1" ref="N49:O64">L49/K49*100</f>
        <v>83.1281065579836</v>
      </c>
      <c r="O49" s="102">
        <f t="shared" si="1"/>
        <v>343.14720231749595</v>
      </c>
      <c r="P49" s="103">
        <v>1247564024390</v>
      </c>
    </row>
    <row r="50" spans="1:16" ht="20.25" customHeight="1">
      <c r="A50" s="104" t="s">
        <v>45</v>
      </c>
      <c r="B50" s="105" t="s">
        <v>60</v>
      </c>
      <c r="C50" s="95"/>
      <c r="D50" s="218">
        <f>'[2]KQSXKD'!$F$11</f>
        <v>0</v>
      </c>
      <c r="E50" s="218">
        <f>'[2]KQSXKD'!$F$11</f>
        <v>0</v>
      </c>
      <c r="F50" s="264">
        <v>0</v>
      </c>
      <c r="G50" s="194">
        <f>F50-D50</f>
        <v>0</v>
      </c>
      <c r="H50" s="98"/>
      <c r="I50" s="98"/>
      <c r="J50" s="99"/>
      <c r="K50" s="100">
        <v>0</v>
      </c>
      <c r="L50" s="100">
        <v>0</v>
      </c>
      <c r="M50" s="101">
        <f aca="true" t="shared" si="2" ref="M50:M64">E50-J50-K50-L50</f>
        <v>0</v>
      </c>
      <c r="N50" s="102" t="e">
        <f t="shared" si="1"/>
        <v>#DIV/0!</v>
      </c>
      <c r="O50" s="102" t="e">
        <f t="shared" si="1"/>
        <v>#DIV/0!</v>
      </c>
      <c r="P50" s="103">
        <v>0</v>
      </c>
    </row>
    <row r="51" spans="1:16" ht="20.25" customHeight="1">
      <c r="A51" s="104" t="s">
        <v>61</v>
      </c>
      <c r="B51" s="105" t="s">
        <v>62</v>
      </c>
      <c r="C51" s="95"/>
      <c r="D51" s="230">
        <f>D49-D50</f>
        <v>1566350616674</v>
      </c>
      <c r="E51" s="230">
        <f>E49-E50</f>
        <v>1590547542010</v>
      </c>
      <c r="F51" s="264">
        <v>1715320996246</v>
      </c>
      <c r="G51" s="194">
        <f>F51-D51</f>
        <v>148970379572</v>
      </c>
      <c r="H51" s="98"/>
      <c r="I51" s="98"/>
      <c r="J51" s="99">
        <f>J49-J50</f>
        <v>324452426080</v>
      </c>
      <c r="K51" s="100">
        <v>270313729071</v>
      </c>
      <c r="L51" s="100">
        <v>224706684743</v>
      </c>
      <c r="M51" s="101">
        <f t="shared" si="2"/>
        <v>771074702116</v>
      </c>
      <c r="N51" s="102">
        <f t="shared" si="1"/>
        <v>83.1281065579836</v>
      </c>
      <c r="O51" s="102">
        <f t="shared" si="1"/>
        <v>343.14720231749595</v>
      </c>
      <c r="P51" s="103">
        <v>1247564024390</v>
      </c>
    </row>
    <row r="52" spans="1:16" ht="20.25" customHeight="1">
      <c r="A52" s="104" t="s">
        <v>63</v>
      </c>
      <c r="B52" s="105" t="s">
        <v>64</v>
      </c>
      <c r="C52" s="95"/>
      <c r="D52" s="231">
        <v>1363511111566</v>
      </c>
      <c r="E52" s="231">
        <v>1353920232737</v>
      </c>
      <c r="F52" s="264">
        <v>1469597006089.4182</v>
      </c>
      <c r="G52" s="194">
        <f>F52-D52</f>
        <v>106085894523.41821</v>
      </c>
      <c r="H52" s="108"/>
      <c r="I52" s="108"/>
      <c r="J52" s="99">
        <v>286991371610</v>
      </c>
      <c r="K52" s="100">
        <v>248230112804</v>
      </c>
      <c r="L52" s="100">
        <v>206122378933</v>
      </c>
      <c r="M52" s="101">
        <f t="shared" si="2"/>
        <v>612576369390</v>
      </c>
      <c r="N52" s="102">
        <f t="shared" si="1"/>
        <v>83.03681475411976</v>
      </c>
      <c r="O52" s="102">
        <f t="shared" si="1"/>
        <v>297.1906168369606</v>
      </c>
      <c r="P52" s="103">
        <v>1039335674006.0416</v>
      </c>
    </row>
    <row r="53" spans="1:16" ht="20.25" customHeight="1">
      <c r="A53" s="104" t="s">
        <v>65</v>
      </c>
      <c r="B53" s="105" t="s">
        <v>66</v>
      </c>
      <c r="C53" s="95"/>
      <c r="D53" s="202">
        <f>D51-D52</f>
        <v>202839505108</v>
      </c>
      <c r="E53" s="202">
        <f>E51-E52</f>
        <v>236627309273</v>
      </c>
      <c r="F53" s="265"/>
      <c r="G53" s="239"/>
      <c r="H53" s="108"/>
      <c r="I53" s="108"/>
      <c r="J53" s="99">
        <f>J51-J52</f>
        <v>37461054470</v>
      </c>
      <c r="K53" s="100">
        <v>22083616267</v>
      </c>
      <c r="L53" s="100">
        <v>18584305810</v>
      </c>
      <c r="M53" s="101">
        <f t="shared" si="2"/>
        <v>158498332726</v>
      </c>
      <c r="N53" s="102">
        <f t="shared" si="1"/>
        <v>84.15426887203664</v>
      </c>
      <c r="O53" s="102">
        <f t="shared" si="1"/>
        <v>852.8611956047016</v>
      </c>
      <c r="P53" s="103">
        <v>208228350383.95837</v>
      </c>
    </row>
    <row r="54" spans="1:16" ht="20.25" customHeight="1">
      <c r="A54" s="104" t="s">
        <v>67</v>
      </c>
      <c r="B54" s="105" t="s">
        <v>68</v>
      </c>
      <c r="C54" s="95"/>
      <c r="D54" s="202">
        <v>172719210</v>
      </c>
      <c r="E54" s="202">
        <v>584536753</v>
      </c>
      <c r="F54" s="265"/>
      <c r="G54" s="239"/>
      <c r="H54" s="108"/>
      <c r="I54" s="108"/>
      <c r="J54" s="99">
        <v>1687715262</v>
      </c>
      <c r="K54" s="100">
        <v>3424103946</v>
      </c>
      <c r="L54" s="100">
        <v>3835972912</v>
      </c>
      <c r="M54" s="101">
        <f t="shared" si="2"/>
        <v>-8363255367</v>
      </c>
      <c r="N54" s="102">
        <f t="shared" si="1"/>
        <v>112.02851819031781</v>
      </c>
      <c r="O54" s="102">
        <f t="shared" si="1"/>
        <v>-218.02175246955966</v>
      </c>
      <c r="P54" s="3">
        <v>10837396784</v>
      </c>
    </row>
    <row r="55" spans="1:16" ht="20.25" customHeight="1">
      <c r="A55" s="104" t="s">
        <v>69</v>
      </c>
      <c r="B55" s="105" t="s">
        <v>70</v>
      </c>
      <c r="C55" s="95"/>
      <c r="D55" s="202">
        <v>46873079762</v>
      </c>
      <c r="E55" s="202">
        <v>48784245425</v>
      </c>
      <c r="F55" s="266"/>
      <c r="G55" s="108"/>
      <c r="H55" s="108"/>
      <c r="I55" s="108"/>
      <c r="J55" s="99">
        <v>593516668</v>
      </c>
      <c r="K55" s="100">
        <v>646558474</v>
      </c>
      <c r="L55" s="100">
        <v>1186146312</v>
      </c>
      <c r="M55" s="101">
        <f t="shared" si="2"/>
        <v>46358023971</v>
      </c>
      <c r="N55" s="102">
        <f t="shared" si="1"/>
        <v>183.4553810209593</v>
      </c>
      <c r="O55" s="102">
        <f t="shared" si="1"/>
        <v>3908.2888427848525</v>
      </c>
      <c r="P55" s="3">
        <v>9118534943</v>
      </c>
    </row>
    <row r="56" spans="1:16" ht="20.25" customHeight="1">
      <c r="A56" s="104" t="s">
        <v>71</v>
      </c>
      <c r="B56" s="105" t="s">
        <v>72</v>
      </c>
      <c r="C56" s="95"/>
      <c r="D56" s="202">
        <v>16664973652</v>
      </c>
      <c r="E56" s="202">
        <v>16722250940</v>
      </c>
      <c r="F56" s="266"/>
      <c r="G56" s="108"/>
      <c r="H56" s="108"/>
      <c r="I56" s="108"/>
      <c r="J56" s="99">
        <v>4641038313</v>
      </c>
      <c r="K56" s="100">
        <v>2916982732</v>
      </c>
      <c r="L56" s="100">
        <v>2991768431</v>
      </c>
      <c r="M56" s="101">
        <f t="shared" si="2"/>
        <v>6172461464</v>
      </c>
      <c r="N56" s="102">
        <f t="shared" si="1"/>
        <v>102.56380328136959</v>
      </c>
      <c r="O56" s="102">
        <f t="shared" si="1"/>
        <v>206.31481367482883</v>
      </c>
      <c r="P56" s="3">
        <v>16461803960</v>
      </c>
    </row>
    <row r="57" spans="1:16" ht="20.25" customHeight="1">
      <c r="A57" s="104" t="s">
        <v>73</v>
      </c>
      <c r="B57" s="105" t="s">
        <v>74</v>
      </c>
      <c r="C57" s="95"/>
      <c r="D57" s="202">
        <v>139408169547</v>
      </c>
      <c r="E57" s="202">
        <v>141338347545</v>
      </c>
      <c r="F57" s="266"/>
      <c r="G57" s="108"/>
      <c r="H57" s="108"/>
      <c r="I57" s="108"/>
      <c r="J57" s="99">
        <v>21963200874</v>
      </c>
      <c r="K57" s="100">
        <v>18419416439</v>
      </c>
      <c r="L57" s="100">
        <v>17553077858</v>
      </c>
      <c r="M57" s="101">
        <f t="shared" si="2"/>
        <v>83402652374</v>
      </c>
      <c r="N57" s="102">
        <f t="shared" si="1"/>
        <v>95.29660136699188</v>
      </c>
      <c r="O57" s="102">
        <f t="shared" si="1"/>
        <v>475.14545909672677</v>
      </c>
      <c r="P57" s="3">
        <v>93554944864</v>
      </c>
    </row>
    <row r="58" spans="1:16" ht="20.25" customHeight="1">
      <c r="A58" s="104" t="s">
        <v>75</v>
      </c>
      <c r="B58" s="109" t="s">
        <v>76</v>
      </c>
      <c r="C58" s="110"/>
      <c r="D58" s="202">
        <f>D53+D54-D55-D56-D57</f>
        <v>66001357</v>
      </c>
      <c r="E58" s="202">
        <f>E53+E54-E55-E56-E57</f>
        <v>30367002116</v>
      </c>
      <c r="F58" s="266"/>
      <c r="G58" s="108"/>
      <c r="H58" s="108"/>
      <c r="I58" s="108"/>
      <c r="J58" s="99">
        <f>J53+J54-J55-J56-J57</f>
        <v>11951013877</v>
      </c>
      <c r="K58" s="100">
        <v>3524762568</v>
      </c>
      <c r="L58" s="100">
        <v>689286121</v>
      </c>
      <c r="M58" s="101">
        <f t="shared" si="2"/>
        <v>14201939550</v>
      </c>
      <c r="N58" s="102">
        <f t="shared" si="1"/>
        <v>19.555533392738866</v>
      </c>
      <c r="O58" s="102">
        <f t="shared" si="1"/>
        <v>2060.3837967020377</v>
      </c>
      <c r="P58" s="3">
        <v>99930463400.95837</v>
      </c>
    </row>
    <row r="59" spans="1:16" ht="20.25" customHeight="1">
      <c r="A59" s="104" t="s">
        <v>77</v>
      </c>
      <c r="B59" s="105" t="s">
        <v>78</v>
      </c>
      <c r="C59" s="95"/>
      <c r="D59" s="202">
        <v>2824850478</v>
      </c>
      <c r="E59" s="202">
        <v>1411807526</v>
      </c>
      <c r="F59" s="266"/>
      <c r="G59" s="108"/>
      <c r="H59" s="108"/>
      <c r="I59" s="108"/>
      <c r="J59" s="99">
        <v>436571088</v>
      </c>
      <c r="K59" s="100">
        <v>1944437748</v>
      </c>
      <c r="L59" s="100">
        <v>1026017649</v>
      </c>
      <c r="M59" s="101">
        <f t="shared" si="2"/>
        <v>-1995218959</v>
      </c>
      <c r="N59" s="102">
        <f t="shared" si="1"/>
        <v>52.766803671412774</v>
      </c>
      <c r="O59" s="102">
        <f t="shared" si="1"/>
        <v>-194.4624403824461</v>
      </c>
      <c r="P59" s="3">
        <v>165141928618</v>
      </c>
    </row>
    <row r="60" spans="1:16" ht="20.25" customHeight="1">
      <c r="A60" s="104" t="s">
        <v>79</v>
      </c>
      <c r="B60" s="105" t="s">
        <v>80</v>
      </c>
      <c r="C60" s="95"/>
      <c r="D60" s="202">
        <v>2450577651</v>
      </c>
      <c r="E60" s="202">
        <v>3001585703</v>
      </c>
      <c r="F60" s="266"/>
      <c r="G60" s="108"/>
      <c r="H60" s="108"/>
      <c r="I60" s="108"/>
      <c r="J60" s="99">
        <v>96331332</v>
      </c>
      <c r="K60" s="100">
        <v>807244561</v>
      </c>
      <c r="L60" s="100">
        <v>0</v>
      </c>
      <c r="M60" s="101">
        <f t="shared" si="2"/>
        <v>2098009810</v>
      </c>
      <c r="N60" s="102">
        <f t="shared" si="1"/>
        <v>0</v>
      </c>
      <c r="O60" s="102" t="e">
        <f t="shared" si="1"/>
        <v>#DIV/0!</v>
      </c>
      <c r="P60" s="3">
        <v>159329330082</v>
      </c>
    </row>
    <row r="61" spans="1:16" ht="20.25" customHeight="1">
      <c r="A61" s="104" t="s">
        <v>81</v>
      </c>
      <c r="B61" s="105" t="s">
        <v>82</v>
      </c>
      <c r="C61" s="95"/>
      <c r="D61" s="202">
        <f>D59-D60</f>
        <v>374272827</v>
      </c>
      <c r="E61" s="268">
        <f>E59-E60</f>
        <v>-1589778177</v>
      </c>
      <c r="F61" s="266"/>
      <c r="G61" s="108"/>
      <c r="H61" s="108"/>
      <c r="I61" s="108"/>
      <c r="J61" s="99">
        <f>J59-J60</f>
        <v>340239756</v>
      </c>
      <c r="K61" s="100">
        <v>1137193187</v>
      </c>
      <c r="L61" s="100">
        <v>1026017649</v>
      </c>
      <c r="M61" s="101">
        <f t="shared" si="2"/>
        <v>-4093228769</v>
      </c>
      <c r="N61" s="102">
        <f t="shared" si="1"/>
        <v>90.22368940731263</v>
      </c>
      <c r="O61" s="102">
        <f t="shared" si="1"/>
        <v>-398.9433098923233</v>
      </c>
      <c r="P61" s="3">
        <v>5812598536</v>
      </c>
    </row>
    <row r="62" spans="1:16" ht="20.25" customHeight="1">
      <c r="A62" s="104" t="s">
        <v>83</v>
      </c>
      <c r="B62" s="105" t="s">
        <v>84</v>
      </c>
      <c r="C62" s="95"/>
      <c r="D62" s="202">
        <f>D58+D61</f>
        <v>440274184</v>
      </c>
      <c r="E62" s="202">
        <f>E58+E61</f>
        <v>28777223939</v>
      </c>
      <c r="F62" s="266"/>
      <c r="G62" s="108"/>
      <c r="H62" s="108"/>
      <c r="I62" s="108"/>
      <c r="J62" s="99">
        <f>J58+J61</f>
        <v>12291253633</v>
      </c>
      <c r="K62" s="100">
        <v>4661955755</v>
      </c>
      <c r="L62" s="100">
        <v>1715303770</v>
      </c>
      <c r="M62" s="101">
        <f t="shared" si="2"/>
        <v>10108710781</v>
      </c>
      <c r="N62" s="102">
        <f t="shared" si="1"/>
        <v>36.79365185223642</v>
      </c>
      <c r="O62" s="102">
        <f t="shared" si="1"/>
        <v>589.3248156855623</v>
      </c>
      <c r="P62" s="3">
        <v>105743061936.95837</v>
      </c>
    </row>
    <row r="63" spans="1:17" ht="20.25" customHeight="1">
      <c r="A63" s="104" t="s">
        <v>85</v>
      </c>
      <c r="B63" s="105" t="s">
        <v>86</v>
      </c>
      <c r="C63" s="95"/>
      <c r="D63" s="202">
        <v>354749704</v>
      </c>
      <c r="E63" s="202">
        <v>6706175528</v>
      </c>
      <c r="F63" s="266"/>
      <c r="G63" s="108"/>
      <c r="H63" s="108"/>
      <c r="I63" s="108"/>
      <c r="J63" s="99">
        <v>3072813408</v>
      </c>
      <c r="K63" s="100">
        <v>1165488939</v>
      </c>
      <c r="L63" s="100">
        <v>428825943</v>
      </c>
      <c r="M63" s="101">
        <f t="shared" si="2"/>
        <v>2039047238</v>
      </c>
      <c r="N63" s="102">
        <f t="shared" si="1"/>
        <v>36.79365188724455</v>
      </c>
      <c r="O63" s="102">
        <f t="shared" si="1"/>
        <v>475.49530789465314</v>
      </c>
      <c r="P63" s="3">
        <v>26818892099</v>
      </c>
      <c r="Q63" s="111">
        <f>M63-L63</f>
        <v>1610221295</v>
      </c>
    </row>
    <row r="64" spans="1:17" ht="20.25" customHeight="1">
      <c r="A64" s="104" t="s">
        <v>87</v>
      </c>
      <c r="B64" s="105" t="s">
        <v>88</v>
      </c>
      <c r="C64" s="95"/>
      <c r="D64" s="202">
        <f>D62-D63</f>
        <v>85524480</v>
      </c>
      <c r="E64" s="202">
        <f>E62-E63</f>
        <v>22071048411</v>
      </c>
      <c r="F64" s="264">
        <f>E64-'[1]Sheet2'!F29</f>
        <v>-17997766433.581787</v>
      </c>
      <c r="G64" s="108"/>
      <c r="H64" s="108"/>
      <c r="I64" s="108"/>
      <c r="J64" s="99">
        <f>J62-J63</f>
        <v>9218440225</v>
      </c>
      <c r="K64" s="100">
        <v>3496466816</v>
      </c>
      <c r="L64" s="100">
        <v>1286477827</v>
      </c>
      <c r="M64" s="101">
        <f t="shared" si="2"/>
        <v>8069663543</v>
      </c>
      <c r="N64" s="102">
        <f t="shared" si="1"/>
        <v>36.79365184056705</v>
      </c>
      <c r="O64" s="102">
        <f t="shared" si="1"/>
        <v>627.2679850081862</v>
      </c>
      <c r="P64" s="3">
        <v>78924169837.95837</v>
      </c>
      <c r="Q64" s="111">
        <f>M64-L64</f>
        <v>6783185716</v>
      </c>
    </row>
    <row r="65" spans="1:16" ht="20.25" customHeight="1">
      <c r="A65" s="112" t="s">
        <v>89</v>
      </c>
      <c r="B65" s="113" t="s">
        <v>90</v>
      </c>
      <c r="C65" s="114"/>
      <c r="D65" s="219">
        <v>4</v>
      </c>
      <c r="E65" s="219">
        <v>726</v>
      </c>
      <c r="F65" s="267"/>
      <c r="G65" s="117"/>
      <c r="H65" s="117"/>
      <c r="I65" s="117"/>
      <c r="J65" s="99"/>
      <c r="K65" s="100">
        <v>289.3228643773273</v>
      </c>
      <c r="L65" s="100"/>
      <c r="M65" s="101"/>
      <c r="N65" s="102">
        <f>100</f>
        <v>100</v>
      </c>
      <c r="O65" s="102"/>
      <c r="P65" s="3">
        <v>6530.754641121917</v>
      </c>
    </row>
    <row r="66" spans="1:16" ht="17.25" customHeight="1" thickBot="1">
      <c r="A66" s="118"/>
      <c r="B66" s="119"/>
      <c r="C66" s="120"/>
      <c r="D66" s="198"/>
      <c r="E66" s="198"/>
      <c r="F66" s="123"/>
      <c r="G66" s="123"/>
      <c r="H66" s="123"/>
      <c r="I66" s="123"/>
      <c r="J66" s="124"/>
      <c r="K66" s="125"/>
      <c r="L66" s="125"/>
      <c r="M66" s="126"/>
      <c r="N66" s="102">
        <f>N65-N64</f>
        <v>63.20634815943295</v>
      </c>
      <c r="O66" s="102"/>
      <c r="P66" s="127"/>
    </row>
    <row r="67" spans="1:16" ht="8.25" customHeight="1" thickTop="1">
      <c r="A67" s="128"/>
      <c r="M67" s="129"/>
      <c r="P67" s="127">
        <v>4543563521</v>
      </c>
    </row>
    <row r="68" spans="1:16" s="130" customFormat="1" ht="21" customHeight="1">
      <c r="A68" s="83" t="s">
        <v>91</v>
      </c>
      <c r="J68" s="131"/>
      <c r="K68" s="131"/>
      <c r="L68" s="131"/>
      <c r="M68" s="129"/>
      <c r="P68" s="132"/>
    </row>
    <row r="69" spans="1:16" s="130" customFormat="1" ht="9.75" customHeight="1" thickBot="1">
      <c r="A69" s="133"/>
      <c r="J69" s="131"/>
      <c r="K69" s="131"/>
      <c r="L69" s="131"/>
      <c r="M69" s="129"/>
      <c r="P69" s="132"/>
    </row>
    <row r="70" spans="1:16" ht="26.25" customHeight="1" thickTop="1">
      <c r="A70" s="85" t="s">
        <v>7</v>
      </c>
      <c r="B70" s="134" t="s">
        <v>49</v>
      </c>
      <c r="C70" s="135" t="s">
        <v>132</v>
      </c>
      <c r="D70" s="136" t="s">
        <v>93</v>
      </c>
      <c r="E70" s="137" t="s">
        <v>51</v>
      </c>
      <c r="F70" s="88"/>
      <c r="G70" s="88"/>
      <c r="H70" s="88"/>
      <c r="I70" s="88"/>
      <c r="M70" s="129"/>
      <c r="P70" s="127"/>
    </row>
    <row r="71" spans="1:16" s="8" customFormat="1" ht="18" customHeight="1">
      <c r="A71" s="138">
        <v>1</v>
      </c>
      <c r="B71" s="139" t="s">
        <v>94</v>
      </c>
      <c r="C71" s="140"/>
      <c r="D71" s="141"/>
      <c r="E71" s="142"/>
      <c r="F71" s="143"/>
      <c r="G71" s="143"/>
      <c r="H71" s="143"/>
      <c r="I71" s="143"/>
      <c r="J71" s="2"/>
      <c r="K71" s="144"/>
      <c r="L71" s="144"/>
      <c r="M71" s="145"/>
      <c r="P71" s="146">
        <f>P66-P67</f>
        <v>-4543563521</v>
      </c>
    </row>
    <row r="72" spans="1:16" ht="18" customHeight="1">
      <c r="A72" s="27"/>
      <c r="B72" s="147" t="s">
        <v>95</v>
      </c>
      <c r="C72" s="148" t="s">
        <v>96</v>
      </c>
      <c r="D72" s="236">
        <f>D15/D25*100</f>
        <v>69.32393194357846</v>
      </c>
      <c r="E72" s="232">
        <f>E15/E25*100</f>
        <v>71.03003541794675</v>
      </c>
      <c r="F72" s="151"/>
      <c r="G72" s="151"/>
      <c r="H72" s="151"/>
      <c r="I72" s="151"/>
      <c r="K72" s="152"/>
      <c r="L72" s="144"/>
      <c r="M72" s="144"/>
      <c r="P72" s="3">
        <f>P71/5/12*2</f>
        <v>-151452117.36666667</v>
      </c>
    </row>
    <row r="73" spans="1:13" ht="18" customHeight="1">
      <c r="A73" s="27"/>
      <c r="B73" s="147" t="s">
        <v>97</v>
      </c>
      <c r="C73" s="148" t="s">
        <v>96</v>
      </c>
      <c r="D73" s="236">
        <f>D9/D25*100</f>
        <v>30.676068056421535</v>
      </c>
      <c r="E73" s="232">
        <f>E9/E25*100</f>
        <v>28.969964582053247</v>
      </c>
      <c r="F73" s="151"/>
      <c r="G73" s="151"/>
      <c r="H73" s="151"/>
      <c r="I73" s="151"/>
      <c r="K73" s="152"/>
      <c r="L73" s="144"/>
      <c r="M73" s="144"/>
    </row>
    <row r="74" spans="1:16" ht="18" customHeight="1">
      <c r="A74" s="153">
        <v>2</v>
      </c>
      <c r="B74" s="154" t="s">
        <v>98</v>
      </c>
      <c r="C74" s="155"/>
      <c r="D74" s="156"/>
      <c r="E74" s="233"/>
      <c r="F74" s="158"/>
      <c r="G74" s="158"/>
      <c r="H74" s="158"/>
      <c r="I74" s="158"/>
      <c r="P74" s="3">
        <f>P67/5/12*2</f>
        <v>151452117.36666667</v>
      </c>
    </row>
    <row r="75" spans="1:16" ht="18" customHeight="1">
      <c r="A75" s="27"/>
      <c r="B75" s="147" t="s">
        <v>99</v>
      </c>
      <c r="C75" s="148" t="s">
        <v>96</v>
      </c>
      <c r="D75" s="236">
        <f>D26/D44*100</f>
        <v>81.16081163863925</v>
      </c>
      <c r="E75" s="232">
        <f>E26/E44*100</f>
        <v>81.45346776238428</v>
      </c>
      <c r="F75" s="151"/>
      <c r="G75" s="151"/>
      <c r="H75" s="151"/>
      <c r="I75" s="151"/>
      <c r="K75" s="159"/>
      <c r="P75" s="3">
        <f>P72-P74</f>
        <v>-302904234.73333335</v>
      </c>
    </row>
    <row r="76" spans="1:16" ht="18" customHeight="1">
      <c r="A76" s="27"/>
      <c r="B76" s="147" t="s">
        <v>100</v>
      </c>
      <c r="C76" s="148" t="s">
        <v>96</v>
      </c>
      <c r="D76" s="237">
        <f>D29/D44*100</f>
        <v>18.83918836136076</v>
      </c>
      <c r="E76" s="234">
        <f>E29/E44*100</f>
        <v>18.54653223761572</v>
      </c>
      <c r="F76" s="162"/>
      <c r="G76" s="162"/>
      <c r="H76" s="162"/>
      <c r="I76" s="162"/>
      <c r="K76" s="163"/>
      <c r="P76" s="127">
        <v>485562</v>
      </c>
    </row>
    <row r="77" spans="1:21" ht="18" customHeight="1">
      <c r="A77" s="153">
        <v>3</v>
      </c>
      <c r="B77" s="154" t="s">
        <v>101</v>
      </c>
      <c r="C77" s="155"/>
      <c r="D77" s="156"/>
      <c r="E77" s="235"/>
      <c r="F77" s="165"/>
      <c r="G77" s="165"/>
      <c r="H77" s="165"/>
      <c r="I77" s="165"/>
      <c r="P77" s="280" t="s">
        <v>102</v>
      </c>
      <c r="Q77" s="282" t="s">
        <v>103</v>
      </c>
      <c r="R77" s="282" t="s">
        <v>104</v>
      </c>
      <c r="S77" s="282" t="s">
        <v>105</v>
      </c>
      <c r="T77" s="278" t="s">
        <v>106</v>
      </c>
      <c r="U77" s="279"/>
    </row>
    <row r="78" spans="1:21" ht="18" customHeight="1">
      <c r="A78" s="27"/>
      <c r="B78" s="147" t="s">
        <v>107</v>
      </c>
      <c r="C78" s="148" t="s">
        <v>96</v>
      </c>
      <c r="D78" s="236">
        <f>D64/D44*100</f>
        <v>0.007206135775069445</v>
      </c>
      <c r="E78" s="232">
        <f>E64/E44*100</f>
        <v>1.672268043861911</v>
      </c>
      <c r="F78" s="151"/>
      <c r="G78" s="151"/>
      <c r="H78" s="151"/>
      <c r="I78" s="151"/>
      <c r="P78" s="281"/>
      <c r="Q78" s="283"/>
      <c r="R78" s="283"/>
      <c r="S78" s="283"/>
      <c r="T78" s="166" t="s">
        <v>108</v>
      </c>
      <c r="U78" s="166" t="s">
        <v>96</v>
      </c>
    </row>
    <row r="79" spans="1:21" ht="18" customHeight="1">
      <c r="A79" s="27"/>
      <c r="B79" s="147" t="s">
        <v>109</v>
      </c>
      <c r="C79" s="148" t="s">
        <v>96</v>
      </c>
      <c r="D79" s="236">
        <f>D64/D51*100</f>
        <v>0.005460110851911514</v>
      </c>
      <c r="E79" s="232">
        <f>E64/E51*100</f>
        <v>1.3876383967189354</v>
      </c>
      <c r="F79" s="151"/>
      <c r="G79" s="151"/>
      <c r="H79" s="151"/>
      <c r="I79" s="151"/>
      <c r="P79" s="167" t="s">
        <v>110</v>
      </c>
      <c r="Q79" s="168" t="s">
        <v>111</v>
      </c>
      <c r="R79" s="169">
        <v>348177</v>
      </c>
      <c r="S79" s="169">
        <v>360651</v>
      </c>
      <c r="T79" s="170">
        <f>S79-R79</f>
        <v>12474</v>
      </c>
      <c r="U79" s="171">
        <f>S79/R79*100</f>
        <v>103.58266054334433</v>
      </c>
    </row>
    <row r="80" spans="1:21" ht="18" customHeight="1">
      <c r="A80" s="68"/>
      <c r="B80" s="258" t="s">
        <v>112</v>
      </c>
      <c r="C80" s="240" t="s">
        <v>96</v>
      </c>
      <c r="D80" s="241">
        <f>D64/D29*100</f>
        <v>0.038250776184441435</v>
      </c>
      <c r="E80" s="242">
        <f>E64/E29*100</f>
        <v>9.0166076463084</v>
      </c>
      <c r="F80" s="151"/>
      <c r="G80" s="151"/>
      <c r="H80" s="151"/>
      <c r="I80" s="151"/>
      <c r="P80" s="177" t="s">
        <v>113</v>
      </c>
      <c r="Q80" s="178" t="s">
        <v>111</v>
      </c>
      <c r="R80" s="179">
        <v>329922</v>
      </c>
      <c r="S80" s="179">
        <v>288318</v>
      </c>
      <c r="T80" s="180">
        <f>S80-R80</f>
        <v>-41604</v>
      </c>
      <c r="U80" s="181">
        <f>S80/R80*100</f>
        <v>87.3897466673941</v>
      </c>
    </row>
    <row r="81" spans="1:21" s="252" customFormat="1" ht="18" customHeight="1">
      <c r="A81" s="153">
        <v>4</v>
      </c>
      <c r="B81" s="259" t="s">
        <v>127</v>
      </c>
      <c r="C81" s="155" t="s">
        <v>126</v>
      </c>
      <c r="D81" s="260">
        <f>D26/D30</f>
        <v>4.473371435191613</v>
      </c>
      <c r="E81" s="157">
        <f>E26/E30</f>
        <v>4.528440442214534</v>
      </c>
      <c r="F81" s="158"/>
      <c r="G81" s="158"/>
      <c r="H81" s="158"/>
      <c r="I81" s="158"/>
      <c r="J81" s="251"/>
      <c r="K81" s="251"/>
      <c r="L81" s="251"/>
      <c r="M81" s="251"/>
      <c r="P81" s="253"/>
      <c r="Q81" s="254"/>
      <c r="R81" s="255"/>
      <c r="S81" s="255"/>
      <c r="T81" s="256"/>
      <c r="U81" s="257"/>
    </row>
    <row r="82" spans="1:21" s="252" customFormat="1" ht="18" customHeight="1">
      <c r="A82" s="153">
        <v>5</v>
      </c>
      <c r="B82" s="259" t="s">
        <v>131</v>
      </c>
      <c r="C82" s="155" t="s">
        <v>126</v>
      </c>
      <c r="D82" s="260">
        <f>D9/D27</f>
        <v>0.5483405108790373</v>
      </c>
      <c r="E82" s="157">
        <f>E9/E27</f>
        <v>0.6875923932854058</v>
      </c>
      <c r="F82" s="158"/>
      <c r="G82" s="158"/>
      <c r="H82" s="158"/>
      <c r="I82" s="158"/>
      <c r="J82" s="251"/>
      <c r="K82" s="251"/>
      <c r="L82" s="251"/>
      <c r="M82" s="251"/>
      <c r="P82" s="253"/>
      <c r="Q82" s="254"/>
      <c r="R82" s="255"/>
      <c r="S82" s="255"/>
      <c r="T82" s="256"/>
      <c r="U82" s="257"/>
    </row>
    <row r="83" spans="1:21" s="252" customFormat="1" ht="18" customHeight="1">
      <c r="A83" s="153">
        <v>6</v>
      </c>
      <c r="B83" s="259" t="s">
        <v>125</v>
      </c>
      <c r="C83" s="155" t="s">
        <v>126</v>
      </c>
      <c r="D83" s="260">
        <f>D29/220337578599</f>
        <v>1.0147559759468772</v>
      </c>
      <c r="E83" s="157">
        <f>E29/D29</f>
        <v>1.0947869234194307</v>
      </c>
      <c r="F83" s="158"/>
      <c r="G83" s="158"/>
      <c r="H83" s="158"/>
      <c r="I83" s="158"/>
      <c r="J83" s="251"/>
      <c r="K83" s="251"/>
      <c r="L83" s="251"/>
      <c r="M83" s="251"/>
      <c r="P83" s="253"/>
      <c r="Q83" s="254"/>
      <c r="R83" s="255"/>
      <c r="S83" s="255"/>
      <c r="T83" s="256"/>
      <c r="U83" s="257"/>
    </row>
    <row r="84" spans="1:21" ht="18" customHeight="1" thickBot="1">
      <c r="A84" s="172"/>
      <c r="B84" s="173"/>
      <c r="C84" s="174"/>
      <c r="D84" s="238"/>
      <c r="E84" s="176"/>
      <c r="F84" s="151"/>
      <c r="G84" s="151"/>
      <c r="H84" s="151"/>
      <c r="I84" s="151"/>
      <c r="P84" s="246"/>
      <c r="Q84" s="247"/>
      <c r="R84" s="248"/>
      <c r="S84" s="248"/>
      <c r="T84" s="249"/>
      <c r="U84" s="250"/>
    </row>
    <row r="85" spans="1:21" ht="8.25" customHeight="1" thickTop="1">
      <c r="A85" s="243"/>
      <c r="B85" s="244"/>
      <c r="C85" s="243"/>
      <c r="D85" s="245"/>
      <c r="E85" s="245"/>
      <c r="F85" s="151"/>
      <c r="G85" s="151"/>
      <c r="H85" s="151"/>
      <c r="I85" s="151"/>
      <c r="P85" s="246"/>
      <c r="Q85" s="247"/>
      <c r="R85" s="248"/>
      <c r="S85" s="248"/>
      <c r="T85" s="249"/>
      <c r="U85" s="250"/>
    </row>
    <row r="86" spans="1:9" ht="16.5">
      <c r="A86" s="183"/>
      <c r="B86" s="195" t="s">
        <v>119</v>
      </c>
      <c r="C86" s="195"/>
      <c r="D86" s="285" t="s">
        <v>120</v>
      </c>
      <c r="E86" s="285"/>
      <c r="F86" s="186"/>
      <c r="G86" s="186"/>
      <c r="H86" s="186"/>
      <c r="I86" s="186"/>
    </row>
    <row r="87" spans="18:21" ht="15.75">
      <c r="R87" s="187">
        <f>R80-S80</f>
        <v>41604</v>
      </c>
      <c r="U87">
        <v>100</v>
      </c>
    </row>
    <row r="88" ht="15.75">
      <c r="R88" s="187"/>
    </row>
    <row r="91" spans="1:9" ht="16.5">
      <c r="A91" s="188"/>
      <c r="B91" s="197" t="s">
        <v>118</v>
      </c>
      <c r="C91" s="196"/>
      <c r="D91" s="286" t="s">
        <v>121</v>
      </c>
      <c r="E91" s="286"/>
      <c r="F91" s="184"/>
      <c r="G91" s="184"/>
      <c r="H91" s="184"/>
      <c r="I91" s="184"/>
    </row>
  </sheetData>
  <sheetProtection/>
  <mergeCells count="14">
    <mergeCell ref="S77:S78"/>
    <mergeCell ref="T77:U77"/>
    <mergeCell ref="A1:E1"/>
    <mergeCell ref="A2:B2"/>
    <mergeCell ref="C2:E2"/>
    <mergeCell ref="A3:E3"/>
    <mergeCell ref="A4:E4"/>
    <mergeCell ref="B8:C8"/>
    <mergeCell ref="D86:E86"/>
    <mergeCell ref="D91:E91"/>
    <mergeCell ref="B48:C48"/>
    <mergeCell ref="P77:P78"/>
    <mergeCell ref="Q77:Q78"/>
    <mergeCell ref="R77:R78"/>
  </mergeCells>
  <printOptions/>
  <pageMargins left="0.54" right="0.19" top="0.22" bottom="0.26" header="0.2" footer="0.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Ghostviet.com</dc:creator>
  <cp:keywords/>
  <dc:description/>
  <cp:lastModifiedBy>PC</cp:lastModifiedBy>
  <cp:lastPrinted>2017-04-05T03:54:37Z</cp:lastPrinted>
  <dcterms:created xsi:type="dcterms:W3CDTF">2016-04-11T02:24:42Z</dcterms:created>
  <dcterms:modified xsi:type="dcterms:W3CDTF">2017-04-05T04:07:37Z</dcterms:modified>
  <cp:category/>
  <cp:version/>
  <cp:contentType/>
  <cp:contentStatus/>
</cp:coreProperties>
</file>