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440" windowHeight="10290" activeTab="3"/>
  </bookViews>
  <sheets>
    <sheet name="CDKT_Quý II-2014" sheetId="1" r:id="rId1"/>
    <sheet name="KQSXKD Quý 2-2014" sheetId="2" r:id="rId2"/>
    <sheet name="LCTT theo KT Quý II-2014" sheetId="3" r:id="rId3"/>
    <sheet name="TM BCTC Quý 2-2014" sheetId="4" r:id="rId4"/>
  </sheets>
  <definedNames/>
  <calcPr fullCalcOnLoad="1"/>
</workbook>
</file>

<file path=xl/comments1.xml><?xml version="1.0" encoding="utf-8"?>
<comments xmlns="http://schemas.openxmlformats.org/spreadsheetml/2006/main">
  <authors>
    <author>1</author>
    <author>Microsoft Cop.</author>
    <author>User</author>
    <author>Ghostviet.com</author>
  </authors>
  <commentList>
    <comment ref="F107" authorId="0">
      <text>
        <r>
          <rPr>
            <b/>
            <sz val="8"/>
            <rFont val="Tahoma"/>
            <family val="0"/>
          </rPr>
          <t>1:</t>
        </r>
        <r>
          <rPr>
            <sz val="8"/>
            <rFont val="Tahoma"/>
            <family val="0"/>
          </rPr>
          <t xml:space="preserve">
Truy thu thue TNDN 2007
</t>
        </r>
      </text>
    </comment>
    <comment ref="F25" authorId="1">
      <text>
        <r>
          <rPr>
            <b/>
            <sz val="8"/>
            <rFont val="Tahoma"/>
            <family val="0"/>
          </rPr>
          <t>bo no 336, bu tru co 336 de cong vao dong phai tra noi bo.</t>
        </r>
        <r>
          <rPr>
            <sz val="8"/>
            <rFont val="Tahoma"/>
            <family val="0"/>
          </rPr>
          <t xml:space="preserve">
</t>
        </r>
      </text>
    </comment>
    <comment ref="F34" authorId="0">
      <text>
        <r>
          <rPr>
            <b/>
            <sz val="8"/>
            <rFont val="Tahoma"/>
            <family val="0"/>
          </rPr>
          <t>1:</t>
        </r>
        <r>
          <rPr>
            <sz val="8"/>
            <rFont val="Tahoma"/>
            <family val="0"/>
          </rPr>
          <t xml:space="preserve">
xem no 1381
</t>
        </r>
      </text>
    </comment>
    <comment ref="F41" authorId="0">
      <text>
        <r>
          <rPr>
            <b/>
            <sz val="8"/>
            <rFont val="Tahoma"/>
            <family val="0"/>
          </rPr>
          <t>1:</t>
        </r>
        <r>
          <rPr>
            <sz val="8"/>
            <rFont val="Tahoma"/>
            <family val="0"/>
          </rPr>
          <t xml:space="preserve">
ung truoc tien trong rung
</t>
        </r>
      </text>
    </comment>
    <comment ref="D41" authorId="2">
      <text>
        <r>
          <rPr>
            <b/>
            <sz val="8"/>
            <rFont val="Tahoma"/>
            <family val="0"/>
          </rPr>
          <t>User: Ung truoc tien trong Rung cho cac Lam Truong</t>
        </r>
        <r>
          <rPr>
            <sz val="8"/>
            <rFont val="Tahoma"/>
            <family val="0"/>
          </rPr>
          <t xml:space="preserve">
Tong so du No 138 cac Lam Truong
</t>
        </r>
      </text>
    </comment>
    <comment ref="E41" authorId="2">
      <text>
        <r>
          <rPr>
            <b/>
            <sz val="8"/>
            <rFont val="Tahoma"/>
            <family val="0"/>
          </rPr>
          <t>User:</t>
        </r>
        <r>
          <rPr>
            <sz val="8"/>
            <rFont val="Tahoma"/>
            <family val="0"/>
          </rPr>
          <t xml:space="preserve">
rừng
</t>
        </r>
      </text>
    </comment>
    <comment ref="D111" authorId="2">
      <text>
        <r>
          <rPr>
            <b/>
            <sz val="8"/>
            <rFont val="Tahoma"/>
            <family val="0"/>
          </rPr>
          <t>Tinh hao mon cuoi nam cua TSCD hinh thanh tu quy Moi truong tap doan</t>
        </r>
        <r>
          <rPr>
            <sz val="8"/>
            <rFont val="Tahoma"/>
            <family val="0"/>
          </rPr>
          <t xml:space="preserve">
</t>
        </r>
      </text>
    </comment>
    <comment ref="G32" authorId="2">
      <text>
        <r>
          <rPr>
            <b/>
            <sz val="8"/>
            <rFont val="Tahoma"/>
            <family val="0"/>
          </rPr>
          <t>User:</t>
        </r>
        <r>
          <rPr>
            <sz val="8"/>
            <rFont val="Tahoma"/>
            <family val="0"/>
          </rPr>
          <t xml:space="preserve">
</t>
        </r>
      </text>
    </comment>
    <comment ref="D21" authorId="2">
      <text>
        <r>
          <rPr>
            <b/>
            <sz val="8"/>
            <rFont val="Tahoma"/>
            <family val="0"/>
          </rPr>
          <t>User:</t>
        </r>
        <r>
          <rPr>
            <sz val="8"/>
            <rFont val="Tahoma"/>
            <family val="0"/>
          </rPr>
          <t xml:space="preserve">
Tien tra qua cho khach hang ( Ung trc hop dong )</t>
        </r>
      </text>
    </comment>
    <comment ref="D25" authorId="2">
      <text>
        <r>
          <rPr>
            <b/>
            <sz val="8"/>
            <rFont val="Tahoma"/>
            <family val="0"/>
          </rPr>
          <t>User:</t>
        </r>
        <r>
          <rPr>
            <sz val="8"/>
            <rFont val="Tahoma"/>
            <family val="0"/>
          </rPr>
          <t xml:space="preserve">
D41 la so n138 da ung trc tien trong rung </t>
        </r>
      </text>
    </comment>
    <comment ref="D60" authorId="2">
      <text>
        <r>
          <rPr>
            <b/>
            <sz val="8"/>
            <rFont val="Tahoma"/>
            <family val="0"/>
          </rPr>
          <t>User:</t>
        </r>
        <r>
          <rPr>
            <sz val="8"/>
            <rFont val="Tahoma"/>
            <family val="0"/>
          </rPr>
          <t xml:space="preserve">
dau tu CP vao Nha May Dien Cam Pha</t>
        </r>
      </text>
    </comment>
    <comment ref="D65" authorId="2">
      <text>
        <r>
          <rPr>
            <b/>
            <sz val="8"/>
            <rFont val="Tahoma"/>
            <family val="0"/>
          </rPr>
          <t>User:</t>
        </r>
        <r>
          <rPr>
            <sz val="8"/>
            <rFont val="Tahoma"/>
            <family val="0"/>
          </rPr>
          <t xml:space="preserve">
Cac khoan ky quy bao dam thuc hien nghia vu ve MTrg cua ca du an dau tu</t>
        </r>
      </text>
    </comment>
    <comment ref="D85" authorId="2">
      <text>
        <r>
          <rPr>
            <b/>
            <sz val="8"/>
            <rFont val="Tahoma"/>
            <family val="0"/>
          </rPr>
          <t>User:</t>
        </r>
        <r>
          <rPr>
            <sz val="8"/>
            <rFont val="Tahoma"/>
            <family val="0"/>
          </rPr>
          <t xml:space="preserve">
giam gia tri cuoi nam khi tinh hao mon</t>
        </r>
      </text>
    </comment>
    <comment ref="D67" authorId="2">
      <text>
        <r>
          <rPr>
            <b/>
            <sz val="8"/>
            <rFont val="Tahoma"/>
            <family val="0"/>
          </rPr>
          <t>User:</t>
        </r>
        <r>
          <rPr>
            <sz val="8"/>
            <rFont val="Tahoma"/>
            <family val="0"/>
          </rPr>
          <t xml:space="preserve">
so chuan ca nam
</t>
        </r>
      </text>
    </comment>
    <comment ref="F67" authorId="2">
      <text>
        <r>
          <rPr>
            <b/>
            <sz val="8"/>
            <rFont val="Tahoma"/>
            <family val="0"/>
          </rPr>
          <t>User:</t>
        </r>
        <r>
          <rPr>
            <sz val="8"/>
            <rFont val="Tahoma"/>
            <family val="0"/>
          </rPr>
          <t xml:space="preserve">
Ktra so 10 thang 2013</t>
        </r>
      </text>
    </comment>
    <comment ref="G115" authorId="3">
      <text>
        <r>
          <rPr>
            <b/>
            <sz val="8"/>
            <rFont val="Tahoma"/>
            <family val="0"/>
          </rPr>
          <t>Ghostviet.com:</t>
        </r>
        <r>
          <rPr>
            <sz val="8"/>
            <rFont val="Tahoma"/>
            <family val="0"/>
          </rPr>
          <t xml:space="preserve">
so chuan tren fan mem</t>
        </r>
      </text>
    </comment>
  </commentList>
</comments>
</file>

<file path=xl/comments2.xml><?xml version="1.0" encoding="utf-8"?>
<comments xmlns="http://schemas.openxmlformats.org/spreadsheetml/2006/main">
  <authors>
    <author>VNN.R9</author>
    <author>binhan</author>
    <author>User</author>
  </authors>
  <commentList>
    <comment ref="M25" authorId="0">
      <text>
        <r>
          <rPr>
            <b/>
            <sz val="8"/>
            <rFont val="Tahoma"/>
            <family val="0"/>
          </rPr>
          <t>VNN.R9:</t>
        </r>
        <r>
          <rPr>
            <sz val="8"/>
            <rFont val="Tahoma"/>
            <family val="0"/>
          </rPr>
          <t xml:space="preserve">
Truy thu thue </t>
        </r>
      </text>
    </comment>
    <comment ref="F11" authorId="1">
      <text>
        <r>
          <rPr>
            <b/>
            <sz val="8"/>
            <rFont val="Tahoma"/>
            <family val="0"/>
          </rPr>
          <t>binhan:</t>
        </r>
        <r>
          <rPr>
            <sz val="8"/>
            <rFont val="Tahoma"/>
            <family val="0"/>
          </rPr>
          <t xml:space="preserve">
Giam trư boc đat đá, met lo hụt hệ số
</t>
        </r>
      </text>
    </comment>
    <comment ref="F25" authorId="2">
      <text>
        <r>
          <rPr>
            <b/>
            <sz val="8"/>
            <rFont val="Tahoma"/>
            <family val="0"/>
          </rPr>
          <t xml:space="preserve">Chu y so dchinh thue Thuế TNDN 22% theo TT78 thang 6 nam 2014
</t>
        </r>
      </text>
    </comment>
    <comment ref="H12" authorId="2">
      <text>
        <r>
          <rPr>
            <b/>
            <sz val="8"/>
            <rFont val="Tahoma"/>
            <family val="0"/>
          </rPr>
          <t>chua copy 9T</t>
        </r>
        <r>
          <rPr>
            <sz val="8"/>
            <rFont val="Tahoma"/>
            <family val="0"/>
          </rPr>
          <t xml:space="preserve">
</t>
        </r>
      </text>
    </comment>
    <comment ref="F13" authorId="2">
      <text>
        <r>
          <rPr>
            <b/>
            <sz val="8"/>
            <rFont val="Tahoma"/>
            <family val="0"/>
          </rPr>
          <t>User:</t>
        </r>
        <r>
          <rPr>
            <sz val="8"/>
            <rFont val="Tahoma"/>
            <family val="0"/>
          </rPr>
          <t>Xem cong thuc</t>
        </r>
      </text>
    </comment>
    <comment ref="D30" authorId="2">
      <text>
        <r>
          <rPr>
            <b/>
            <sz val="8"/>
            <rFont val="Tahoma"/>
            <family val="0"/>
          </rPr>
          <t>User:</t>
        </r>
        <r>
          <rPr>
            <sz val="8"/>
            <rFont val="Tahoma"/>
            <family val="0"/>
          </rPr>
          <t xml:space="preserve">
D28/ tong SL co phieu</t>
        </r>
      </text>
    </comment>
    <comment ref="H10" authorId="2">
      <text>
        <r>
          <rPr>
            <b/>
            <sz val="14"/>
            <color indexed="12"/>
            <rFont val="Tahoma"/>
            <family val="2"/>
          </rPr>
          <t xml:space="preserve"> copy so lieu luy ke den quy truoc
</t>
        </r>
        <r>
          <rPr>
            <sz val="14"/>
            <rFont val="Tahoma"/>
            <family val="2"/>
          </rPr>
          <t xml:space="preserve">
</t>
        </r>
      </text>
    </comment>
    <comment ref="F27" authorId="2">
      <text>
        <r>
          <rPr>
            <b/>
            <sz val="8"/>
            <rFont val="Tahoma"/>
            <family val="0"/>
          </rPr>
          <t xml:space="preserve">Giam thue TNDN phai nop nam truoc 3334/711 = </t>
        </r>
        <r>
          <rPr>
            <b/>
            <sz val="8"/>
            <color indexed="12"/>
            <rFont val="Tahoma"/>
            <family val="2"/>
          </rPr>
          <t>102.547.935</t>
        </r>
        <r>
          <rPr>
            <b/>
            <sz val="8"/>
            <rFont val="Tahoma"/>
            <family val="0"/>
          </rPr>
          <t xml:space="preserve"> + Giam thue TNDN duoc bu tru theo KL Thue nam 2010 3334/711 = </t>
        </r>
        <r>
          <rPr>
            <b/>
            <sz val="8"/>
            <color indexed="12"/>
            <rFont val="Tahoma"/>
            <family val="2"/>
          </rPr>
          <t xml:space="preserve">145.801.339. Tong = 248.349.274
</t>
        </r>
        <r>
          <rPr>
            <b/>
            <sz val="8"/>
            <rFont val="Tahoma"/>
            <family val="0"/>
          </rPr>
          <t xml:space="preserve">
</t>
        </r>
      </text>
    </comment>
  </commentList>
</comments>
</file>

<file path=xl/comments3.xml><?xml version="1.0" encoding="utf-8"?>
<comments xmlns="http://schemas.openxmlformats.org/spreadsheetml/2006/main">
  <authors>
    <author>User</author>
    <author>Admin</author>
  </authors>
  <commentList>
    <comment ref="C31" authorId="0">
      <text>
        <r>
          <rPr>
            <b/>
            <sz val="8"/>
            <rFont val="Tahoma"/>
            <family val="0"/>
          </rPr>
          <t>do TK 128 de o cac khoan tduong tien, nen chuyen ve tien chi khac cho HDSXKD</t>
        </r>
        <r>
          <rPr>
            <sz val="8"/>
            <rFont val="Tahoma"/>
            <family val="0"/>
          </rPr>
          <t xml:space="preserve">
</t>
        </r>
      </text>
    </comment>
    <comment ref="D9" authorId="0">
      <text>
        <r>
          <rPr>
            <sz val="8"/>
            <rFont val="Tahoma"/>
            <family val="0"/>
          </rPr>
          <t xml:space="preserve">Sua lai theo  thoi diem bao cao
</t>
        </r>
      </text>
    </comment>
    <comment ref="C23" authorId="0">
      <text>
        <r>
          <rPr>
            <b/>
            <sz val="8"/>
            <rFont val="Tahoma"/>
            <family val="0"/>
          </rPr>
          <t>Tru phan trich truoc lai vay</t>
        </r>
        <r>
          <rPr>
            <sz val="8"/>
            <rFont val="Tahoma"/>
            <family val="0"/>
          </rPr>
          <t xml:space="preserve">
</t>
        </r>
      </text>
    </comment>
    <comment ref="C13" authorId="0">
      <text>
        <r>
          <rPr>
            <b/>
            <sz val="8"/>
            <rFont val="Tahoma"/>
            <family val="0"/>
          </rPr>
          <t>Ko co hao mon</t>
        </r>
        <r>
          <rPr>
            <sz val="8"/>
            <rFont val="Tahoma"/>
            <family val="0"/>
          </rPr>
          <t xml:space="preserve">
</t>
        </r>
      </text>
    </comment>
    <comment ref="G48" authorId="0">
      <text>
        <r>
          <rPr>
            <b/>
            <sz val="8"/>
            <rFont val="Tahoma"/>
            <family val="0"/>
          </rPr>
          <t>User:</t>
        </r>
        <r>
          <rPr>
            <sz val="8"/>
            <rFont val="Tahoma"/>
            <family val="0"/>
          </rPr>
          <t xml:space="preserve">
neu co chenh lech ( + ) ( - )  dieu chinh vao dong Ma so 16</t>
        </r>
      </text>
    </comment>
    <comment ref="C14" authorId="0">
      <text>
        <r>
          <rPr>
            <b/>
            <sz val="8"/>
            <rFont val="Tahoma"/>
            <family val="0"/>
          </rPr>
          <t>User:</t>
        </r>
        <r>
          <rPr>
            <sz val="8"/>
            <rFont val="Tahoma"/>
            <family val="0"/>
          </rPr>
          <t xml:space="preserve">
hoan nhap du phong</t>
        </r>
      </text>
    </comment>
    <comment ref="C30" authorId="0">
      <text>
        <r>
          <rPr>
            <b/>
            <sz val="8"/>
            <rFont val="Tahoma"/>
            <family val="0"/>
          </rPr>
          <t xml:space="preserve">User:da( dtpn  BT 01 )
</t>
        </r>
      </text>
    </comment>
    <comment ref="C16" authorId="1">
      <text>
        <r>
          <rPr>
            <b/>
            <sz val="9"/>
            <rFont val="Tahoma"/>
            <family val="0"/>
          </rPr>
          <t>Admin:</t>
        </r>
        <r>
          <rPr>
            <sz val="9"/>
            <rFont val="Tahoma"/>
            <family val="0"/>
          </rPr>
          <t xml:space="preserve">
Dtpn CK 01</t>
        </r>
      </text>
    </comment>
    <comment ref="C25" authorId="1">
      <text>
        <r>
          <rPr>
            <b/>
            <sz val="9"/>
            <rFont val="Tahoma"/>
            <family val="0"/>
          </rPr>
          <t>Admin:</t>
        </r>
        <r>
          <rPr>
            <sz val="9"/>
            <rFont val="Tahoma"/>
            <family val="0"/>
          </rPr>
          <t xml:space="preserve">
Co 3531</t>
        </r>
      </text>
    </comment>
  </commentList>
</comments>
</file>

<file path=xl/comments4.xml><?xml version="1.0" encoding="utf-8"?>
<comments xmlns="http://schemas.openxmlformats.org/spreadsheetml/2006/main">
  <authors>
    <author>Microsoft Cop.</author>
    <author>User</author>
    <author>binhan</author>
    <author>OS</author>
  </authors>
  <commentList>
    <comment ref="A7" authorId="0">
      <text>
        <r>
          <rPr>
            <b/>
            <sz val="8"/>
            <rFont val="Tahoma"/>
            <family val="0"/>
          </rPr>
          <t>Microsoft Cop.:</t>
        </r>
        <r>
          <rPr>
            <sz val="8"/>
            <rFont val="Tahoma"/>
            <family val="0"/>
          </rPr>
          <t xml:space="preserve">
dang lam
</t>
        </r>
      </text>
    </comment>
    <comment ref="H301" authorId="1">
      <text>
        <r>
          <rPr>
            <b/>
            <sz val="8"/>
            <rFont val="Tahoma"/>
            <family val="0"/>
          </rPr>
          <t>User:</t>
        </r>
        <r>
          <rPr>
            <sz val="8"/>
            <rFont val="Tahoma"/>
            <family val="0"/>
          </rPr>
          <t xml:space="preserve">
c 138, 3388
</t>
        </r>
      </text>
    </comment>
    <comment ref="H253" authorId="2">
      <text>
        <r>
          <rPr>
            <b/>
            <sz val="8"/>
            <rFont val="Tahoma"/>
            <family val="0"/>
          </rPr>
          <t>binhan:</t>
        </r>
        <r>
          <rPr>
            <sz val="8"/>
            <rFont val="Tahoma"/>
            <family val="0"/>
          </rPr>
          <t xml:space="preserve">
cong trai giao duc&amp; trai phieu chinh phu
</t>
        </r>
      </text>
    </comment>
    <comment ref="N301" authorId="1">
      <text>
        <r>
          <rPr>
            <b/>
            <sz val="8"/>
            <rFont val="Tahoma"/>
            <family val="0"/>
          </rPr>
          <t>User:</t>
        </r>
        <r>
          <rPr>
            <sz val="8"/>
            <rFont val="Tahoma"/>
            <family val="0"/>
          </rPr>
          <t xml:space="preserve">
c 138, 3388
</t>
        </r>
      </text>
    </comment>
    <comment ref="B131" authorId="1">
      <text>
        <r>
          <rPr>
            <b/>
            <sz val="8"/>
            <rFont val="Tahoma"/>
            <family val="0"/>
          </rPr>
          <t>User:</t>
        </r>
        <r>
          <rPr>
            <sz val="8"/>
            <rFont val="Tahoma"/>
            <family val="0"/>
          </rPr>
          <t xml:space="preserve">
cac khoan thue nop qua
</t>
        </r>
      </text>
    </comment>
    <comment ref="A354" authorId="1">
      <text>
        <r>
          <rPr>
            <b/>
            <sz val="8"/>
            <rFont val="Tahoma"/>
            <family val="0"/>
          </rPr>
          <t>So cua nam truoc</t>
        </r>
        <r>
          <rPr>
            <sz val="8"/>
            <rFont val="Tahoma"/>
            <family val="0"/>
          </rPr>
          <t xml:space="preserve">
</t>
        </r>
      </text>
    </comment>
    <comment ref="A361" authorId="1">
      <text>
        <r>
          <rPr>
            <b/>
            <sz val="8"/>
            <rFont val="Tahoma"/>
            <family val="0"/>
          </rPr>
          <t xml:space="preserve">So du cuoi nam truoc </t>
        </r>
      </text>
    </comment>
    <comment ref="H147" authorId="1">
      <text>
        <r>
          <rPr>
            <b/>
            <sz val="8"/>
            <rFont val="Tahoma"/>
            <family val="0"/>
          </rPr>
          <t>Tam ung truoc tien trong rung cho cac Lam truong</t>
        </r>
        <r>
          <rPr>
            <sz val="8"/>
            <rFont val="Tahoma"/>
            <family val="0"/>
          </rPr>
          <t xml:space="preserve">
</t>
        </r>
      </text>
    </comment>
    <comment ref="I130" authorId="1">
      <text>
        <r>
          <rPr>
            <b/>
            <sz val="8"/>
            <rFont val="Tahoma"/>
            <family val="0"/>
          </rPr>
          <t>De so am</t>
        </r>
        <r>
          <rPr>
            <sz val="8"/>
            <rFont val="Tahoma"/>
            <family val="0"/>
          </rPr>
          <t xml:space="preserve">
</t>
        </r>
      </text>
    </comment>
    <comment ref="N130" authorId="1">
      <text>
        <r>
          <rPr>
            <b/>
            <sz val="8"/>
            <rFont val="Tahoma"/>
            <family val="0"/>
          </rPr>
          <t>De so am</t>
        </r>
        <r>
          <rPr>
            <sz val="8"/>
            <rFont val="Tahoma"/>
            <family val="0"/>
          </rPr>
          <t xml:space="preserve">
</t>
        </r>
      </text>
    </comment>
    <comment ref="G372" authorId="3">
      <text>
        <r>
          <rPr>
            <b/>
            <sz val="9"/>
            <rFont val="Tahoma"/>
            <family val="0"/>
          </rPr>
          <t xml:space="preserve">Dieu chinh khi tang, giam von dieu le. TK 4111
</t>
        </r>
      </text>
    </comment>
    <comment ref="S150" authorId="1">
      <text>
        <r>
          <rPr>
            <b/>
            <sz val="8"/>
            <rFont val="Tahoma"/>
            <family val="0"/>
          </rPr>
          <t>Nhap lai bieu tren mang</t>
        </r>
        <r>
          <rPr>
            <sz val="8"/>
            <rFont val="Tahoma"/>
            <family val="0"/>
          </rPr>
          <t xml:space="preserve">
</t>
        </r>
      </text>
    </comment>
    <comment ref="I226" authorId="1">
      <text>
        <r>
          <rPr>
            <b/>
            <sz val="8"/>
            <rFont val="Tahoma"/>
            <family val="0"/>
          </rPr>
          <t>Ktra lai ben TSCD</t>
        </r>
        <r>
          <rPr>
            <sz val="8"/>
            <rFont val="Tahoma"/>
            <family val="0"/>
          </rPr>
          <t xml:space="preserve">
</t>
        </r>
      </text>
    </comment>
    <comment ref="H466" authorId="1">
      <text>
        <r>
          <rPr>
            <b/>
            <sz val="8"/>
            <rFont val="Tahoma"/>
            <family val="0"/>
          </rPr>
          <t>De  so am khi hoan nhap du phong.</t>
        </r>
      </text>
    </comment>
    <comment ref="B176" authorId="1">
      <text>
        <r>
          <rPr>
            <b/>
            <sz val="8"/>
            <rFont val="Tahoma"/>
            <family val="0"/>
          </rPr>
          <t>User:</t>
        </r>
        <r>
          <rPr>
            <sz val="8"/>
            <rFont val="Tahoma"/>
            <family val="0"/>
          </rPr>
          <t xml:space="preserve">
khi co thay doi he so trich thi fai ghi, neu ko co thay doi thi boi trang de in</t>
        </r>
      </text>
    </comment>
    <comment ref="H263" authorId="1">
      <text>
        <r>
          <rPr>
            <b/>
            <sz val="8"/>
            <rFont val="Tahoma"/>
            <family val="0"/>
          </rPr>
          <t xml:space="preserve">User: so du cuoi ky cua 242 den thoi diem bao cao( Lay so tren File Phan bo 142, 242 Cot so con lai phan bo cua TSCD ko dat tieu chuan theo TT45/2013. </t>
        </r>
        <r>
          <rPr>
            <b/>
            <sz val="8"/>
            <color indexed="12"/>
            <rFont val="Tahoma"/>
            <family val="2"/>
          </rPr>
          <t xml:space="preserve"> GTCL cua TSCD HT sang 242 la 380.066.621</t>
        </r>
      </text>
    </comment>
    <comment ref="U287" authorId="1">
      <text>
        <r>
          <rPr>
            <b/>
            <sz val="8"/>
            <rFont val="Tahoma"/>
            <family val="0"/>
          </rPr>
          <t>User:</t>
        </r>
        <r>
          <rPr>
            <sz val="8"/>
            <rFont val="Tahoma"/>
            <family val="0"/>
          </rPr>
          <t xml:space="preserve">
khong can tach vi da nhap vao Chi phi phai tra khac</t>
        </r>
      </text>
    </comment>
    <comment ref="U294" authorId="1">
      <text>
        <r>
          <rPr>
            <b/>
            <sz val="8"/>
            <rFont val="Tahoma"/>
            <family val="0"/>
          </rPr>
          <t>User:</t>
        </r>
        <r>
          <rPr>
            <sz val="8"/>
            <rFont val="Tahoma"/>
            <family val="0"/>
          </rPr>
          <t xml:space="preserve">
Lay trong BANG TONG HOP CONG NO TK 338 ( Ma dtpn K049 )</t>
        </r>
      </text>
    </comment>
    <comment ref="U301" authorId="1">
      <text>
        <r>
          <rPr>
            <b/>
            <sz val="8"/>
            <rFont val="Tahoma"/>
            <family val="0"/>
          </rPr>
          <t>User:</t>
        </r>
        <r>
          <rPr>
            <sz val="8"/>
            <rFont val="Tahoma"/>
            <family val="0"/>
          </rPr>
          <t xml:space="preserve">
CHu y: Giu nguyen cong thuc O H300</t>
        </r>
      </text>
    </comment>
    <comment ref="P364" authorId="1">
      <text>
        <r>
          <rPr>
            <b/>
            <sz val="8"/>
            <rFont val="Tahoma"/>
            <family val="0"/>
          </rPr>
          <t>User:</t>
        </r>
        <r>
          <rPr>
            <sz val="8"/>
            <rFont val="Tahoma"/>
            <family val="0"/>
          </rPr>
          <t xml:space="preserve">
lai de (+) lo de (-) Nhap so hang qui</t>
        </r>
      </text>
    </comment>
    <comment ref="H393" authorId="1">
      <text>
        <r>
          <rPr>
            <b/>
            <sz val="8"/>
            <rFont val="Tahoma"/>
            <family val="0"/>
          </rPr>
          <t>User:</t>
        </r>
        <r>
          <rPr>
            <sz val="8"/>
            <rFont val="Tahoma"/>
            <family val="0"/>
          </rPr>
          <t xml:space="preserve">
Dieu chinh khi co thay doi ve so luong co phieu phat hanh</t>
        </r>
      </text>
    </comment>
    <comment ref="B495" authorId="1">
      <text>
        <r>
          <rPr>
            <b/>
            <sz val="8"/>
            <rFont val="Tahoma"/>
            <family val="0"/>
          </rPr>
          <t>User:</t>
        </r>
        <r>
          <rPr>
            <sz val="8"/>
            <rFont val="Tahoma"/>
            <family val="0"/>
          </rPr>
          <t xml:space="preserve">
khi phat sinh cac khoan chi phi khong duoc loai tru khi tinh thue TNDN, chinh sua lai noi dung cho phu hop va nhap du lieu</t>
        </r>
      </text>
    </comment>
    <comment ref="B500" authorId="1">
      <text>
        <r>
          <rPr>
            <b/>
            <sz val="8"/>
            <rFont val="Tahoma"/>
            <family val="0"/>
          </rPr>
          <t>User:</t>
        </r>
        <r>
          <rPr>
            <sz val="8"/>
            <rFont val="Tahoma"/>
            <family val="0"/>
          </rPr>
          <t xml:space="preserve">
khi phat sinh cac khoan thu nhap khong fai tinh thue TNDN, chinh sua lai noi dung cho phu hop va nhap du lieu</t>
        </r>
      </text>
    </comment>
    <comment ref="U141" authorId="1">
      <text>
        <r>
          <rPr>
            <b/>
            <sz val="8"/>
            <rFont val="Tahoma"/>
            <family val="0"/>
          </rPr>
          <t>User: Ung truoc tien trong Rung cho cac Lam Truong</t>
        </r>
        <r>
          <rPr>
            <sz val="8"/>
            <rFont val="Tahoma"/>
            <family val="0"/>
          </rPr>
          <t xml:space="preserve">
Tong so du No 138 cac Lam Truong
</t>
        </r>
      </text>
    </comment>
    <comment ref="H311" authorId="1">
      <text>
        <r>
          <rPr>
            <b/>
            <sz val="8"/>
            <rFont val="Tahoma"/>
            <family val="0"/>
          </rPr>
          <t>User:</t>
        </r>
        <r>
          <rPr>
            <sz val="8"/>
            <rFont val="Tahoma"/>
            <family val="0"/>
          </rPr>
          <t xml:space="preserve">
Vay Cong ty Tai chinh va Ngan Hang Quoc Te MaTK 3418</t>
        </r>
      </text>
    </comment>
    <comment ref="U436" authorId="1">
      <text>
        <r>
          <rPr>
            <b/>
            <sz val="8"/>
            <rFont val="Tahoma"/>
            <family val="0"/>
          </rPr>
          <t>User:</t>
        </r>
        <r>
          <rPr>
            <sz val="8"/>
            <rFont val="Tahoma"/>
            <family val="0"/>
          </rPr>
          <t xml:space="preserve">
ktra</t>
        </r>
      </text>
    </comment>
    <comment ref="N147" authorId="1">
      <text>
        <r>
          <rPr>
            <b/>
            <sz val="8"/>
            <rFont val="Tahoma"/>
            <family val="0"/>
          </rPr>
          <t>Tam ung truoc tien trong rung cho cac Lam truong</t>
        </r>
        <r>
          <rPr>
            <sz val="8"/>
            <rFont val="Tahoma"/>
            <family val="0"/>
          </rPr>
          <t xml:space="preserve">
</t>
        </r>
      </text>
    </comment>
    <comment ref="P356" authorId="1">
      <text>
        <r>
          <rPr>
            <b/>
            <sz val="8"/>
            <rFont val="Tahoma"/>
            <family val="0"/>
          </rPr>
          <t>User:</t>
        </r>
        <r>
          <rPr>
            <sz val="8"/>
            <rFont val="Tahoma"/>
            <family val="0"/>
          </rPr>
          <t xml:space="preserve">
lai de (+) lo de (-) Nhap so hang qui</t>
        </r>
      </text>
    </comment>
  </commentList>
</comments>
</file>

<file path=xl/sharedStrings.xml><?xml version="1.0" encoding="utf-8"?>
<sst xmlns="http://schemas.openxmlformats.org/spreadsheetml/2006/main" count="1910" uniqueCount="1579">
  <si>
    <t>Nhà cửa VKT</t>
  </si>
  <si>
    <t>Máy móc thiết bị</t>
  </si>
  <si>
    <t>P.tiện vận tải, truyền dẫn</t>
  </si>
  <si>
    <t>Thiết bị dụng cụ qlý</t>
  </si>
  <si>
    <t>TSCĐ hữu hình khác</t>
  </si>
  <si>
    <t>Tổng  cộng</t>
  </si>
  <si>
    <t>Nguyên giá TSCĐ  hữu hình</t>
  </si>
  <si>
    <t>Số dư đầu năm:</t>
  </si>
  <si>
    <t>- Mua trong năm</t>
  </si>
  <si>
    <t>- Đầu tư XDCB hoàn thành</t>
  </si>
  <si>
    <t>- Tăng khác</t>
  </si>
  <si>
    <t>- Chuyển sang BĐS đầu tư</t>
  </si>
  <si>
    <t>- Thanh lý, nhượng bán</t>
  </si>
  <si>
    <t>- Giảm khác ( Luân chuyển nhóm )</t>
  </si>
  <si>
    <t>Số dư cuối kỳ</t>
  </si>
  <si>
    <t>Giá trị đã hao mòn luỹ kế</t>
  </si>
  <si>
    <t>Số dư đầu năm</t>
  </si>
  <si>
    <t>- Khấu hao trong năm</t>
  </si>
  <si>
    <t>- Tăng khác ( Do tính hao mòn )</t>
  </si>
  <si>
    <t>- Giảm khác</t>
  </si>
  <si>
    <t>Số cuối năm</t>
  </si>
  <si>
    <t>Giá trị còn lại của TSCĐ HH</t>
  </si>
  <si>
    <t>- Tại ngày đầu năm</t>
  </si>
  <si>
    <t>- Tại ngày cuối kỳ</t>
  </si>
  <si>
    <t>* Giá trị còn lại cuối năm của TSCĐ hữu hình đã dùng thế chấp, cầm cố  đảm bảo các khoản vay:</t>
  </si>
  <si>
    <t>* Nguyên giá TSCĐ cuối năm đã hết khấu hao nhưng vẫn còn sử dụng:</t>
  </si>
  <si>
    <t>* Nguyên giá TSCĐ cuối năm chờ thanh lý:</t>
  </si>
  <si>
    <t>* Các cam kết về việc mua, bán TSCĐ hữu hình có giá trị lớn trong tương lai:</t>
  </si>
  <si>
    <t>* 1 số tài sản thuộc nhóm MMTB thay đổi hệ số trích khấu hao, đang trích khấu hao nhanh hệ số 1,47 sang hệ số 1</t>
  </si>
  <si>
    <t>09- Tăng, giảm tài sản cố định thuê tài chính</t>
  </si>
  <si>
    <t>P.tiện vận tải truyền dẫn</t>
  </si>
  <si>
    <t>Ng/giá TSCĐ  thuê tài chính</t>
  </si>
  <si>
    <t>- Thuê tài chính trong năm</t>
  </si>
  <si>
    <t>- Mua lại TSCĐ thuê tài chính</t>
  </si>
  <si>
    <t>- Trả lại TSCĐ thuê tài chính</t>
  </si>
  <si>
    <t>GTCL của TSCĐ thuê tàI chính</t>
  </si>
  <si>
    <t>- Tiền thuê phát sinh thêm được ghi nhận là chi phí trong năm:</t>
  </si>
  <si>
    <t>- Căn cứ để xác định tiền thuê phát sinh thêm:</t>
  </si>
  <si>
    <t>- Điều khoản gia hạn thuê hoặc quyền được mua tài sản:</t>
  </si>
  <si>
    <t>Quyền</t>
  </si>
  <si>
    <t>quyền</t>
  </si>
  <si>
    <t>Bản quyền</t>
  </si>
  <si>
    <t>Nhãn hiệu</t>
  </si>
  <si>
    <t>TSCĐ</t>
  </si>
  <si>
    <t>Tổng</t>
  </si>
  <si>
    <t>sử dụng</t>
  </si>
  <si>
    <t>phát</t>
  </si>
  <si>
    <t>bằng</t>
  </si>
  <si>
    <t>hàng</t>
  </si>
  <si>
    <t>vô</t>
  </si>
  <si>
    <t>cộng</t>
  </si>
  <si>
    <t>đất</t>
  </si>
  <si>
    <t>hành</t>
  </si>
  <si>
    <t>sáng chế</t>
  </si>
  <si>
    <t>hoá</t>
  </si>
  <si>
    <t>hình khác</t>
  </si>
  <si>
    <t>Ng.giá TSCĐ vô hình</t>
  </si>
  <si>
    <t>- Tạo ra từ nội bộ doanh nghiệp</t>
  </si>
  <si>
    <t>- Tăng do hợp nhất kinh doanh</t>
  </si>
  <si>
    <t>- Thanh lý nhượng bán</t>
  </si>
  <si>
    <t>G.trị đã hao mòn luỹ kế</t>
  </si>
  <si>
    <t>Giá trị còn lại của TSCĐ vô hình</t>
  </si>
  <si>
    <t>11- Chi phí xây dựng cơ bản dở dang:</t>
  </si>
  <si>
    <t>- Chi phí xây dựng cơ bản dở dang:</t>
  </si>
  <si>
    <t>Trong đó: Những công trình lớn:</t>
  </si>
  <si>
    <t>+ Dự án khai thác  xuống sâu giai đoạn 2:</t>
  </si>
  <si>
    <t>+ Dự án khu tái định cư:</t>
  </si>
  <si>
    <t>`</t>
  </si>
  <si>
    <t>+ Các dự án khác:</t>
  </si>
  <si>
    <t>Tăng giảm bất động sản đầu tư:</t>
  </si>
  <si>
    <t>Số</t>
  </si>
  <si>
    <t>Tăng</t>
  </si>
  <si>
    <t>Giảm</t>
  </si>
  <si>
    <t>đầu năm</t>
  </si>
  <si>
    <t>trong năm</t>
  </si>
  <si>
    <t>cuối kỳ</t>
  </si>
  <si>
    <t>Nguyên giá BĐS đầu tư</t>
  </si>
  <si>
    <t>- Quyền sử dụng đất</t>
  </si>
  <si>
    <t>- Nhà</t>
  </si>
  <si>
    <t>- Nhà và quyền sử dụng đất</t>
  </si>
  <si>
    <t>- Cơ sở hạ tầng</t>
  </si>
  <si>
    <t>Giá trị hao mòn luỹ kế</t>
  </si>
  <si>
    <t>GTCL  của bất động sản đ.tư</t>
  </si>
  <si>
    <t>* Thuyết minh số liệu và giải trình khác:</t>
  </si>
  <si>
    <t>Đầu tư dài hạn khác:</t>
  </si>
  <si>
    <t>- Đầu tư cổ phiếu:</t>
  </si>
  <si>
    <t>- Đầu tư trái phiếu:</t>
  </si>
  <si>
    <t>- Đầu tư tín phiếu, kỳ phiếu:</t>
  </si>
  <si>
    <t>- Cho vay dài hạn:</t>
  </si>
  <si>
    <t>- Đầu tư dài hạn khác:</t>
  </si>
  <si>
    <t>N 228</t>
  </si>
  <si>
    <t>Vµo chi tiet So tong hop cong no de lay so cua cac don vi ma Cong ty dau tu von</t>
  </si>
  <si>
    <t xml:space="preserve"> + Công ty Cổ phần đưa đón Thợ mỏ</t>
  </si>
  <si>
    <t xml:space="preserve"> + Nhà máy Nhiệt điện Cẩm Phả</t>
  </si>
  <si>
    <t xml:space="preserve"> + Công ty CP bóng đá - TKV</t>
  </si>
  <si>
    <t>Chi phí trả trước dài hạn:</t>
  </si>
  <si>
    <t>- Chi phí trả trước về thuê hoạt động TSCĐ:</t>
  </si>
  <si>
    <t>- TSCĐ không đủ tiêu chuẩn theo TT45-2013</t>
  </si>
  <si>
    <t>- Phụ tùng thay thế có giá trị lớn:</t>
  </si>
  <si>
    <t>- Chi phí công cụ dụng cụ</t>
  </si>
  <si>
    <t>- Sửa chữa TSCĐ hết khấu hao</t>
  </si>
  <si>
    <t>Xem so chi tiet 242</t>
  </si>
  <si>
    <t>Vay và nợ ngắn hạn:</t>
  </si>
  <si>
    <t>- Vay ngắn hạn:</t>
  </si>
  <si>
    <t>C 311</t>
  </si>
  <si>
    <t>- Nợ dài hạn đến hạn trả:</t>
  </si>
  <si>
    <t xml:space="preserve">315 bo khong dung </t>
  </si>
  <si>
    <t>Thuế và các khoản phải nộp nhà nước</t>
  </si>
  <si>
    <t>TK co</t>
  </si>
  <si>
    <t>- Thuế giá trị gia tăng:</t>
  </si>
  <si>
    <t>- Thuế tiêu thụ đặc biệt:</t>
  </si>
  <si>
    <t>- Thuế xuất, nhập khẩu:</t>
  </si>
  <si>
    <t>- Thuế thu nhập doanh nghiệp:</t>
  </si>
  <si>
    <t>- Thuế thu nhập cá nhân:</t>
  </si>
  <si>
    <t>- Thuế tài nguyên:</t>
  </si>
  <si>
    <t>- Thuế nhà đất và tiền thuê đất:</t>
  </si>
  <si>
    <t>- Các loại thuế khác:</t>
  </si>
  <si>
    <t>- Các khoản phí, lệ phí và các khoản phải nộp khác:</t>
  </si>
  <si>
    <t>Chi phí phải trả:</t>
  </si>
  <si>
    <t>- Trích trước chi phí tiền lương trong thời kỳ nghỉ phép:</t>
  </si>
  <si>
    <t>- Chi phí sửa chữa lớn TSCĐ:</t>
  </si>
  <si>
    <t>- Chi phí phải trả khác</t>
  </si>
  <si>
    <t>3354 -:- 3359</t>
  </si>
  <si>
    <t>- Chi phí đất đá hụt hệ số, mét lò hụt hệ số:</t>
  </si>
  <si>
    <t>Các khoản phải trả, phải nộp ngắn hạn khác</t>
  </si>
  <si>
    <t>cã 338,136,138,141,</t>
  </si>
  <si>
    <t>- Tài sản thừa chờ giải quyết:</t>
  </si>
  <si>
    <t>- Kinh phí công đoàn:</t>
  </si>
  <si>
    <t>C 3382</t>
  </si>
  <si>
    <t>- Bảo hiểm xã hội:</t>
  </si>
  <si>
    <t>C 3383</t>
  </si>
  <si>
    <t>- Bảo hiểm y tế:</t>
  </si>
  <si>
    <t>C 3384</t>
  </si>
  <si>
    <t>- Chi phí hoạt động công tác Đảng:</t>
  </si>
  <si>
    <t>- Phải trả về cổ phần hoá:</t>
  </si>
  <si>
    <t>- Trợ cấp lao động dôi dư:</t>
  </si>
  <si>
    <t>- Nhận ký quỹ, ký cược ngắn hạn:</t>
  </si>
  <si>
    <t>- Doanh thu chưa thực hiện:</t>
  </si>
  <si>
    <t>- Chi phí môi trường tại đơn vị:</t>
  </si>
  <si>
    <t>- Quỹ phát triển khoa học &amp; công nghệ:</t>
  </si>
  <si>
    <t>- Các khoản phải trả, phải nộp khác:</t>
  </si>
  <si>
    <t>Cã 338,136,138,141,</t>
  </si>
  <si>
    <t>Phải trả  nội bộ:</t>
  </si>
  <si>
    <t>- Phải trả nội bộ ngắn hạn ( Các khoản phải trả Tập đoàn )</t>
  </si>
  <si>
    <t>C 336</t>
  </si>
  <si>
    <t>- Phải trả nội bộ dài hạn ( Quỹ phát triển KH&amp;CN )</t>
  </si>
  <si>
    <t>C 356</t>
  </si>
  <si>
    <t>- Phải trả dài hạn nội bộ khác:</t>
  </si>
  <si>
    <t>Vay và nợ dài hạn:</t>
  </si>
  <si>
    <t>a</t>
  </si>
  <si>
    <t>+  Vay dài hạn:</t>
  </si>
  <si>
    <t>- Vay ngân hàng:</t>
  </si>
  <si>
    <t>C 3411</t>
  </si>
  <si>
    <t>- Vay đối tượng khác ( Vay CTy Tài chính):</t>
  </si>
  <si>
    <t>C 3412; 3418</t>
  </si>
  <si>
    <t>- Trái phiếu phát hành:</t>
  </si>
  <si>
    <t xml:space="preserve">* Trong đó: </t>
  </si>
  <si>
    <t>Hái chÞ YÕn</t>
  </si>
  <si>
    <t>Vay dài hạn đến hạn trả ( ngoài tập đoàn ) :</t>
  </si>
  <si>
    <t>Trong tập đoàn ( Vay Cty Tài chính ) :</t>
  </si>
  <si>
    <t>b</t>
  </si>
  <si>
    <t>+ Nợ dài hạn:</t>
  </si>
  <si>
    <t>- Thuê tài chính:</t>
  </si>
  <si>
    <t>- Nợ dài hạn khác:</t>
  </si>
  <si>
    <t>Kh«ng cã trong B¶ng C©n §èi</t>
  </si>
  <si>
    <t>Các khoản nợ thuê tài chính</t>
  </si>
  <si>
    <t>Thời hạn</t>
  </si>
  <si>
    <t>Năm nay</t>
  </si>
  <si>
    <t>Năm trước</t>
  </si>
  <si>
    <t>Tổng khoản</t>
  </si>
  <si>
    <t>Trả tiền</t>
  </si>
  <si>
    <t>Trả nợ</t>
  </si>
  <si>
    <t>thanh toán tiền</t>
  </si>
  <si>
    <t>lãi thuê</t>
  </si>
  <si>
    <t>gốc</t>
  </si>
  <si>
    <t>thuê tài chính</t>
  </si>
  <si>
    <t>Từ 1 năm trở xuống</t>
  </si>
  <si>
    <t>Trên 1 năm đến 5 năm</t>
  </si>
  <si>
    <t>Trên 5 năm</t>
  </si>
  <si>
    <t>Tái sản thuế thu nhập hoãn lại và thuế thu nhập hoãn lại phải trả</t>
  </si>
  <si>
    <t>Tài sản thuế thu nhập hoãn lại:</t>
  </si>
  <si>
    <t>- Tài sản thuế thu nhập hoãn lại liên quan đến khoản</t>
  </si>
  <si>
    <t>chênh lệch tạm thời được khấu trừ:</t>
  </si>
  <si>
    <t>lỗ tính thuế chưa sử dụng:</t>
  </si>
  <si>
    <t>ưu đãi tính thuế chưa sử dụng:</t>
  </si>
  <si>
    <t>- Khoản hoàn nhập tài sản thuế thu nhập hoãn lại</t>
  </si>
  <si>
    <t>đã được nhận từ các năm trước:</t>
  </si>
  <si>
    <t>Thuế thu nhập hoãn lại phải trả:</t>
  </si>
  <si>
    <t>- Thuế thu nhập hoãn lại phải trả phát sinh từ các khoản</t>
  </si>
  <si>
    <t>chênh lệch tạm thời chịu thuế :</t>
  </si>
  <si>
    <t>- Khoản hoàn nhập  thuế thu nhập hoãn lại  phải  trả đã</t>
  </si>
  <si>
    <t>được ghi nhận từ các năm trước:</t>
  </si>
  <si>
    <t>- Thuế thu nhập hoãn lại phải trả:</t>
  </si>
  <si>
    <t>Vốn chủ sở hữu:</t>
  </si>
  <si>
    <t>Bảng đối chiếu biến động của vốn chủ sở hữu</t>
  </si>
  <si>
    <t>Vốn</t>
  </si>
  <si>
    <t>Vốn khác</t>
  </si>
  <si>
    <t xml:space="preserve">Quỹ </t>
  </si>
  <si>
    <t>Quỹ</t>
  </si>
  <si>
    <t>Quỹ khác</t>
  </si>
  <si>
    <t>Lợi nhuận</t>
  </si>
  <si>
    <t>Nội dung</t>
  </si>
  <si>
    <t>đầu tư</t>
  </si>
  <si>
    <t>của chủ</t>
  </si>
  <si>
    <t>dự phòng</t>
  </si>
  <si>
    <t>chưa</t>
  </si>
  <si>
    <t>của CSH</t>
  </si>
  <si>
    <t>sở hữu</t>
  </si>
  <si>
    <t>phát triển</t>
  </si>
  <si>
    <t>tài chính</t>
  </si>
  <si>
    <t>phân phối</t>
  </si>
  <si>
    <t>A</t>
  </si>
  <si>
    <t>Số dư đầu năm trước</t>
  </si>
  <si>
    <t>- Tăng vốn trong năm trước</t>
  </si>
  <si>
    <t>- Lãi trong năm trước</t>
  </si>
  <si>
    <t>- Tăng do khác</t>
  </si>
  <si>
    <t>- Giảm vốn trong năm trước</t>
  </si>
  <si>
    <t>- Lỗ trong năm trước</t>
  </si>
  <si>
    <t>Số dư cuối năm trước</t>
  </si>
  <si>
    <t>Số dư đầu năm nay</t>
  </si>
  <si>
    <t>- Tăng vốn năm nay</t>
  </si>
  <si>
    <t>Cuoi nam khi phan phoi loi nhuan sau thue moi nhap so vao cac dong  tu 359-:-364</t>
  </si>
  <si>
    <t>- Lãi trong năm nay</t>
  </si>
  <si>
    <t>- Giảm vốn trong năm nay</t>
  </si>
  <si>
    <t>- Lỗ trong năm nay</t>
  </si>
  <si>
    <t>Số dư cuối kỳ này</t>
  </si>
  <si>
    <t>Chi tiết vốn đầu tư của chủ sở hữu</t>
  </si>
  <si>
    <t>- Vốn góp của nhà nước:</t>
  </si>
  <si>
    <t>- Vốn góp của các đối tượng khác:</t>
  </si>
  <si>
    <t>* Giá trị trái phiếu đã chuyển thành cổ phiếu trong năm</t>
  </si>
  <si>
    <t>* Số lượng cổ phiếu quỹ</t>
  </si>
  <si>
    <t>c</t>
  </si>
  <si>
    <t xml:space="preserve">Các giao dịch về vốn với các chủ sở hữu và phân phối </t>
  </si>
  <si>
    <t>cổ tức, chia lợi nhuận:</t>
  </si>
  <si>
    <t>- Vốn đầu tư của chủ sở hữu:</t>
  </si>
  <si>
    <t>+ Vốn góp đầu năm:</t>
  </si>
  <si>
    <t>+ Vốn góp tăng trong năm:</t>
  </si>
  <si>
    <t>+ Vốn góp giảm trong năm:</t>
  </si>
  <si>
    <t>+ Vốn góp cuối năm:</t>
  </si>
  <si>
    <t>- Cổ tức lợi nhuận đã chia:</t>
  </si>
  <si>
    <t>d</t>
  </si>
  <si>
    <t>Cổ tức</t>
  </si>
  <si>
    <t>- Cổ tức đã công bố sau ngày kết thúc kỳ kế toán:</t>
  </si>
  <si>
    <t>+ Cổ tức đã công bố trên cổ phiếu phổ thông:</t>
  </si>
  <si>
    <t>+ Cổ tức đã công bố trên cổ phiếu ưu đãi:</t>
  </si>
  <si>
    <t>- Cổ tức của cổ phiếu ưu đãi luỹ kế chưa được ghi nhận:</t>
  </si>
  <si>
    <t>đ</t>
  </si>
  <si>
    <t>Cổ phiếu</t>
  </si>
  <si>
    <t>- Số lượng cổ phiếu đã đăng ký phát hành:</t>
  </si>
  <si>
    <t>- Số lượng cổ phiếu đã phát hành:</t>
  </si>
  <si>
    <t>+ Cổ phiếu phổ thông:</t>
  </si>
  <si>
    <t>+ Cổ phiếu ưu đãi:</t>
  </si>
  <si>
    <t>- Số lượng cổ phiếu được mua lại:</t>
  </si>
  <si>
    <t>- Số lượng cổ phiếu đang lưu hành:</t>
  </si>
  <si>
    <t>+ Cổ phiêú ưu đãi:</t>
  </si>
  <si>
    <t>* Mệnh giá cổ phiếu đang lưu hành:</t>
  </si>
  <si>
    <t>10.000 đồng/cổ phiếu</t>
  </si>
  <si>
    <t>e</t>
  </si>
  <si>
    <t>Các quỹ của doanh nghiệp:</t>
  </si>
  <si>
    <t>- Quỹ đầu tư phát triển:</t>
  </si>
  <si>
    <t>C 414</t>
  </si>
  <si>
    <t>- Quỹ dự phòng tài chính:</t>
  </si>
  <si>
    <t>C 415</t>
  </si>
  <si>
    <t>- Quỹ khác thuộc vốn chủ sở hữu:</t>
  </si>
  <si>
    <t>- Quỹ khen thưởng, phúc lợi</t>
  </si>
  <si>
    <t>+ Số dư đầu năm</t>
  </si>
  <si>
    <t>+ Số Phát sinh tăng</t>
  </si>
  <si>
    <t>Tong PS C 353</t>
  </si>
  <si>
    <t>+ Số phát sinh giảm</t>
  </si>
  <si>
    <t>Tong PS N 353</t>
  </si>
  <si>
    <t>( Trong đó: Quỹ phúc lợi hình thành TSCĐ)</t>
  </si>
  <si>
    <t>Cuối năm xác định hao mòn</t>
  </si>
  <si>
    <t>C 3533</t>
  </si>
  <si>
    <t>* Mục đích trích lập và sử dụng các quỹ của doanh nghiệp.</t>
  </si>
  <si>
    <t>g</t>
  </si>
  <si>
    <t>Thu nhập và chi phí, lãi hoặc lỗ được ghi nhận trược tiếp vào vốn chủ sở hữu theo quy định của các</t>
  </si>
  <si>
    <t>chuẩn mực kế toán cụ thể:</t>
  </si>
  <si>
    <t>-</t>
  </si>
  <si>
    <t>Nguốn kinh phí:</t>
  </si>
  <si>
    <t>- Nguồn K. phí thuộc vốn  M. trường TKV chưa  cấp:</t>
  </si>
  <si>
    <t>- Chi sự nghiệp:</t>
  </si>
  <si>
    <t>- Nguồn kinh phí còn lại cuối năm:</t>
  </si>
  <si>
    <t>Tài sản thuê ngoài:</t>
  </si>
  <si>
    <t>(1)</t>
  </si>
  <si>
    <t>Giá trị tài sản thuê ngoài:</t>
  </si>
  <si>
    <t>- TSCĐ thuê ngoài:</t>
  </si>
  <si>
    <t>- Tài sản khác thuê ngoài:</t>
  </si>
  <si>
    <t>(2)</t>
  </si>
  <si>
    <t>Tổng số tiền thuê tối thiểu trong tương lai của hợp đồng</t>
  </si>
  <si>
    <t>thuê hoạt động tài sản không huỷ ngang theo các thời hạn:</t>
  </si>
  <si>
    <t>- Từ 1 năm trở xuống:</t>
  </si>
  <si>
    <t>- Trên 1 năm đến 5 năm:</t>
  </si>
  <si>
    <t>- Trên 5 năm:</t>
  </si>
  <si>
    <t>VI</t>
  </si>
  <si>
    <t>Thông tin bổ sung cho các khoản mục trình bày trong Báo cáo kết quả hoạt động kinh doanh:</t>
  </si>
  <si>
    <t>Đơn vị tính: Đồng</t>
  </si>
  <si>
    <t>Kỳ này</t>
  </si>
  <si>
    <t>Cùng kỳ năm trước</t>
  </si>
  <si>
    <t>Sửa đổi hàng quý số liệu cùng kỳ</t>
  </si>
  <si>
    <t>Tổng số DT bán hàng và cung cấp DV (Mã số 01):</t>
  </si>
  <si>
    <t>Trong đó:</t>
  </si>
  <si>
    <t>- Doanh thu bán hàng:</t>
  </si>
  <si>
    <t>- Doanh thu cung cấp dịch vụ:</t>
  </si>
  <si>
    <t>- Doanh thu hợp  đồng xây dựng (Đối với  doanh</t>
  </si>
  <si>
    <t>nghiêp có hoạt động xây lắp):</t>
  </si>
  <si>
    <t>+ Doanh thu của hợp đồng xây dựng được ghi nhận</t>
  </si>
  <si>
    <t>trong kỳ:</t>
  </si>
  <si>
    <t>+ Tổng doanh thu luỹ kế  của hợp  đồng xây  dựng</t>
  </si>
  <si>
    <t>được ghi nhận đến thời điểm lập báo cáo tài chính:</t>
  </si>
  <si>
    <t>Các khoản giảm trừ doanh thu (Mã số 02):</t>
  </si>
  <si>
    <t>- Chiết khấu thương mại:</t>
  </si>
  <si>
    <t>- Giảm giá hàng bán:</t>
  </si>
  <si>
    <t>- Hàng bán bị trả lại:</t>
  </si>
  <si>
    <t>- Thuế GTGT phải nộp (phương pháp trực tiếp):</t>
  </si>
  <si>
    <t>Gia ca CP dau vao tang, tkv chua bu gia ma bu vao cuoi nam</t>
  </si>
  <si>
    <t>- Thuế xuất khẩu:</t>
  </si>
  <si>
    <t>D.thu thuần về bán hàng và cung cấp DV (Mã số 10)</t>
  </si>
  <si>
    <t>SLTT</t>
  </si>
  <si>
    <t>- Doanh thu thuần trao đổi sản phẩm, hàng hoá:</t>
  </si>
  <si>
    <t>DT</t>
  </si>
  <si>
    <t>- Doanh thu thuần trao đổi dịch vụ:</t>
  </si>
  <si>
    <t>Giá vốn hàng bán ( Mã số 11)</t>
  </si>
  <si>
    <t>- Giá vốn của hàng hoá đã bán:</t>
  </si>
  <si>
    <t>- Giá vốn của thành phẩm đã bán:</t>
  </si>
  <si>
    <t>- Giá vốn của dịch vụ đã cung cấp:</t>
  </si>
  <si>
    <t>- GTCL, chi phí nhượng bán, thanh lý của BĐS</t>
  </si>
  <si>
    <t>đầu tư đã bán:</t>
  </si>
  <si>
    <t>- Chi phí kinh doanh Bất động sản đầu tư:</t>
  </si>
  <si>
    <t>- Hao hụt, mất mát hàng tồn kho:</t>
  </si>
  <si>
    <t>- Các khoản chi phí vượt mức bình thường:</t>
  </si>
  <si>
    <t>- Dự phòng giảm giá hàng tồn kho:</t>
  </si>
  <si>
    <t>Doanh thu hoạt động tài chính:</t>
  </si>
  <si>
    <t>- Lãi tiền gửi, tiền cho vay:</t>
  </si>
  <si>
    <t>- Lãi đầu tư trái phiếu, kỳ phiếu, tín phiếu:</t>
  </si>
  <si>
    <t>- Cổ tức lợi nhuận được chia:</t>
  </si>
  <si>
    <t>lãi cổ phiếu đầu tư vào các công ty</t>
  </si>
  <si>
    <t>- Lãi bán ngoại tệ:</t>
  </si>
  <si>
    <t>- Lãi chênh lệch tỷ giá đã thực hiện:</t>
  </si>
  <si>
    <t>- Lãi chênh lệch tỷ giá chưa thực hiện:</t>
  </si>
  <si>
    <t>- Lãi bán hàng trả chậm:</t>
  </si>
  <si>
    <t>- Doanh thu hoạt động tài chính:</t>
  </si>
  <si>
    <t>Chi phí tài chính (mã số 22)</t>
  </si>
  <si>
    <t>- Lãi tiền vay:</t>
  </si>
  <si>
    <t>+ Lãi tiền vay ngắn hạn:</t>
  </si>
  <si>
    <t>+ Lãi tiền vay trung, dài hạn</t>
  </si>
  <si>
    <t>- Chiết khấu thanh toán, lãi bán hàng trả chậm:</t>
  </si>
  <si>
    <t>- Lỗ do thanh lý các khoản đầu tư ngắn hạn, dài hạn:</t>
  </si>
  <si>
    <t>- Lỗ bán ngoại tệ:</t>
  </si>
  <si>
    <t>- Lỗ chênh lệch tỷ giá đã thực hiện:</t>
  </si>
  <si>
    <t>- Lỗ chênh lệch tỷ giá chưa thực hiện:</t>
  </si>
  <si>
    <t>- Dự phòng giảm giá các khoản đ.tư ngắn hạn, dài hạn:</t>
  </si>
  <si>
    <t>- Chi phí tài chính khác:</t>
  </si>
  <si>
    <t>Chi phí thuế thu nhập DN hiện hành (Mã số 51)</t>
  </si>
  <si>
    <t>-  Chi phí thuế TNDN tính  trên TN chịu  thuế năm</t>
  </si>
  <si>
    <t>hiện hành.</t>
  </si>
  <si>
    <t>- Thu nhập chịu thuế TNDN</t>
  </si>
  <si>
    <t>- Lợi nhuận kế toán trước thuế</t>
  </si>
  <si>
    <t>Các khoản chi phí không được loại trừ khi tính thuế TNDN</t>
  </si>
  <si>
    <t xml:space="preserve"> +Phạt vi phạm hành chính sau KL TT Thuế 2013</t>
  </si>
  <si>
    <t xml:space="preserve"> + Tiền truy thu thuế sau KL KTra Thuế năm 2013</t>
  </si>
  <si>
    <t>+ Chi phí thuế #</t>
  </si>
  <si>
    <t xml:space="preserve">- Các khoản giảm thu nhập tính thuế </t>
  </si>
  <si>
    <t xml:space="preserve"> + Thu nhập từ cổ tức</t>
  </si>
  <si>
    <t xml:space="preserve">  + Đ/c giảm thuế TNDN phải nộp sau KL KTra Thuế 2013</t>
  </si>
  <si>
    <t xml:space="preserve">  + Đ/c giảm thuế TNDN theo KL KTra Thuế số 5179 ngay 10/10/2011</t>
  </si>
  <si>
    <t xml:space="preserve">  + Đ/c giảm thuế TN phải nộp sau KL KTra Thuế 2013</t>
  </si>
  <si>
    <t xml:space="preserve">  + Đ/c CP sửa chữa TS sau KL KTra Thuế 2013</t>
  </si>
  <si>
    <t xml:space="preserve">  + Đ/c CP khấu hao sau KL KTra Thuế 2013</t>
  </si>
  <si>
    <t xml:space="preserve">  + Đ/c CP lãi vay trích trước sau KL KTra Thuế 2013</t>
  </si>
  <si>
    <t>- Tổng chi phí thuế TNDN hiện hành:</t>
  </si>
  <si>
    <t>Chi phí thuế thu nhập DN hoãn lại (Mã số 52)</t>
  </si>
  <si>
    <t>- Chi phí thuế TNDN hoãn lại phát sinh từ các khoản</t>
  </si>
  <si>
    <t>chênh lệch tạm thời phải chịu thuế:</t>
  </si>
  <si>
    <t>từ việc hoàn nhập tài sản thuế thu nhập hoãn lại:</t>
  </si>
  <si>
    <t>- Thu nhập thuế TNDN hoãn lại p.sinh từ các khoản</t>
  </si>
  <si>
    <t>lỗ tính thuế và ưu đãi thuế chưa sử dụng:</t>
  </si>
  <si>
    <t>- Thu nhập thuế TNDN hoãn lại p.sinh từ việc hoàn</t>
  </si>
  <si>
    <t>nhập thuế thu nhập hoãn lại phải trả:</t>
  </si>
  <si>
    <t>- Tổng chi phí thuế TNDN hoãn lại:</t>
  </si>
  <si>
    <t>Chi phí sản xuất kinh doanh theo yếu tố</t>
  </si>
  <si>
    <t>- Chi phí nguyên liệu, vật liệu:</t>
  </si>
  <si>
    <t>+ Nguyên liệu</t>
  </si>
  <si>
    <t>+ Vật liệu</t>
  </si>
  <si>
    <t>+ Động lực</t>
  </si>
  <si>
    <t>- Chi phí nhân công:</t>
  </si>
  <si>
    <t>+ Tiền lương</t>
  </si>
  <si>
    <t>+ BHXH, BHYT, KPCĐ</t>
  </si>
  <si>
    <t>+ Ăn ca</t>
  </si>
  <si>
    <t>- Chi phí khấu hao TSCĐ:</t>
  </si>
  <si>
    <t>- Chi phí dịch vụ mua ngoài:</t>
  </si>
  <si>
    <t>- Chi phí khác bằng tiền:</t>
  </si>
  <si>
    <t>VII</t>
  </si>
  <si>
    <t>Thông tin bổ sung cho các khoản mục trình bày trong Báo cáo lưu chuyển tiền tệ: (ĐVT: đồng)</t>
  </si>
  <si>
    <t>Các giao dịch không bằng tiền ảnh hưởng đến báo cáo lưu chuyển tiền tệ và các khoản tiền do DN</t>
  </si>
  <si>
    <t>nắm giữ nhưng không được sử dụng:</t>
  </si>
  <si>
    <t>Mua TS bằng cách nhận các khoản nợ liên quan trực</t>
  </si>
  <si>
    <t>tiếp hoặc thông qua nghiệp vụ cho thuê tài chính:</t>
  </si>
  <si>
    <t>- Mua DN thông qua phát hành cổ phiếu:</t>
  </si>
  <si>
    <t>- Chuyển nợ thành vốn chủ sở hữu:</t>
  </si>
  <si>
    <t xml:space="preserve">Mua và  thanh lý  công ty con hoặc đơn vị kinh  doanh </t>
  </si>
  <si>
    <t>trong các kỳ báo cáo:</t>
  </si>
  <si>
    <t>- Tổng giá trị mua hoặc thanh lý:</t>
  </si>
  <si>
    <t>- Phần giá trị mua hoặc thanh lý được thanh toán bằng</t>
  </si>
  <si>
    <t>tiền và các khoản tương đương tiền:</t>
  </si>
  <si>
    <t>- Số tiền và các khoản tương đương tiền thực có trong</t>
  </si>
  <si>
    <t>công ty con hoặc đơn vị kinh doanh khác được mua</t>
  </si>
  <si>
    <t>hoặc thanh lý:</t>
  </si>
  <si>
    <t>- Phần giá trị tài sản (Tổng hợp theo từng loại TS) và</t>
  </si>
  <si>
    <t>nợ phải trả không phải trả là tiền và các khoản tương</t>
  </si>
  <si>
    <t>đương tiền  trong công  ty  con  hoặc đơn vị kinh</t>
  </si>
  <si>
    <t>doanh khác được mua hoặc thanh lý trong kỳ:</t>
  </si>
  <si>
    <t xml:space="preserve">Trình bày giá trị và lý do của các khoản tiền và tương đương tiền lớn do DN nắm giữ nhưng không </t>
  </si>
  <si>
    <t>được sử  dụng do có sự hạn chế của pháp luật hoặc các ràng buộc mà doanh nghiệp phải thực hiện:</t>
  </si>
  <si>
    <t>VIII</t>
  </si>
  <si>
    <t>Những thông tin khác:</t>
  </si>
  <si>
    <t>Những khoản nợ tiềm tàng, khoản cam kết và những thông tin tài chính khác:</t>
  </si>
  <si>
    <t>Những sự kiện phát sinh sau ngày kết thúc kỳ kế toán:</t>
  </si>
  <si>
    <t>Thông tin về các bên liên quan:</t>
  </si>
  <si>
    <t>Trình bày tài sản, doanh thu, kết quả kinh doanh theo bộ phận (Theo lĩnh vực kinh doanh hoặc khu vực địa lý) theo quy định của chuẩn mực kế toán số 28 "Báo cáo bộ phận"</t>
  </si>
  <si>
    <t>Thông tin so sánh (Những thay đổi về thông tin trong báo cáo tài chính của niên độ kế toán trước)</t>
  </si>
  <si>
    <t>Bảng cân đối kế toán</t>
  </si>
  <si>
    <t xml:space="preserve">Mã số </t>
  </si>
  <si>
    <t>Phân loại lại</t>
  </si>
  <si>
    <t>Đã trình bày trên báo cáo năm trước</t>
  </si>
  <si>
    <t>Các khoản phải trả, phải nộp ngắn hạn khác</t>
  </si>
  <si>
    <t xml:space="preserve">Quỹ phát triển khoa học, công nghệ </t>
  </si>
  <si>
    <t>Quỹ khen thưởng phúc lợi</t>
  </si>
  <si>
    <t>Quỹ khác thuộc vốn chủ sở hữu</t>
  </si>
  <si>
    <t>Thông tin về hoạt động liên tục:</t>
  </si>
  <si>
    <t>Những tin khác:</t>
  </si>
  <si>
    <t>Người lập biểu</t>
  </si>
  <si>
    <t>Kế toán trưởng</t>
  </si>
  <si>
    <t xml:space="preserve">           Giám đốc</t>
  </si>
  <si>
    <t>Phạm Cẩm Hải</t>
  </si>
  <si>
    <t>Phạm Thị Hải</t>
  </si>
  <si>
    <t>Khuất Mạnh Thắng</t>
  </si>
  <si>
    <t>Các khoản phải thu ngắn hạn</t>
  </si>
  <si>
    <t>- Phải thu khách hàng:</t>
  </si>
  <si>
    <t>- Trả trước cho người bán:</t>
  </si>
  <si>
    <t>- Phải thu theo kế hoạch hợp đồng xây dựng:</t>
  </si>
  <si>
    <t>- Phải thu nội bộ</t>
  </si>
  <si>
    <t>- Các khoản phải thu khác:</t>
  </si>
  <si>
    <t>+ Tạm ứng:</t>
  </si>
  <si>
    <t>+ Tài sản thiếu chờ sử lý:</t>
  </si>
  <si>
    <t>+ Ký quỹ, ký cược ngắn hạn:</t>
  </si>
  <si>
    <t>+ Phải thu khác:</t>
  </si>
  <si>
    <t>- Dự phòng phải thu khó đòi:</t>
  </si>
  <si>
    <t>- Giá trị thuần của phải thu thương mại và phải thu khác:</t>
  </si>
  <si>
    <t>- Hàng mua đang đi trên đường:</t>
  </si>
  <si>
    <t>- Chi phí SXKD dở dang:</t>
  </si>
  <si>
    <t>- Giá trị thuần có thể thực hiện được của hàng T.kho:</t>
  </si>
  <si>
    <t>* Giá trị hàng tồn kho dùng để thế chấp cho các khoản nợ:</t>
  </si>
  <si>
    <t>* Lý do trích  thêm hoặc hoàn nhập dự phòng giảm giá hàng tồn kho: Do Vật tư tồn kho ứ đọng , kém</t>
  </si>
  <si>
    <t>phẩm  chất , kỹ thuật lạc hậu vì vậy giá tồn kho cao hơn giá thị trường.</t>
  </si>
  <si>
    <t>Các khoản thuế phải thu</t>
  </si>
  <si>
    <t>- Thuế GTGT còn được khấu trừ</t>
  </si>
  <si>
    <t>- Các khoản thuế nộp thừa cho nhà nước:</t>
  </si>
  <si>
    <t>+ Thuế GTGT:</t>
  </si>
  <si>
    <t>+ Thuế thu nhập của DN:</t>
  </si>
  <si>
    <t>+ Tiền thuế TNCN:</t>
  </si>
  <si>
    <t>Các khoản phải thu dài hạn</t>
  </si>
  <si>
    <t>- Phải thu dài hạn khách hàng:</t>
  </si>
  <si>
    <t>- Phải thu nội bộ dài hạn:</t>
  </si>
  <si>
    <t>+ Vốn kinh doanh ở các đơn vị trực thuộc:</t>
  </si>
  <si>
    <t>+ Cho vay nội bộ:</t>
  </si>
  <si>
    <t>+ Phải thu nội bộ khác:</t>
  </si>
  <si>
    <t>- Dự phòng phải thu dài hạn khó đòi:</t>
  </si>
  <si>
    <t>- Giá trị thuần của các khoản phải thu dài hạn:</t>
  </si>
  <si>
    <t>Tăng, giảm bất động sản đầu tư:</t>
  </si>
  <si>
    <t>cuối năm</t>
  </si>
  <si>
    <t>N.giá bất động sản đầu tư</t>
  </si>
  <si>
    <t xml:space="preserve">    - QuyÒn sö dông ®Êt </t>
  </si>
  <si>
    <t xml:space="preserve">    - Nhµ</t>
  </si>
  <si>
    <t xml:space="preserve">    - Nhµ vµ quyÒn sö dông ®Êt</t>
  </si>
  <si>
    <t xml:space="preserve">    - QuyÒn sö dông ®Êt</t>
  </si>
  <si>
    <t>Giá trị còn lại BĐS đầu tư</t>
  </si>
  <si>
    <t xml:space="preserve"> - ThuyÕt minh sè liÖu vµ gi¶i tr×nh kh¸c theo yªu cÇu cña ChuÈn mùc kÕ to¸n 05 "BÊt ®éng s¶n ®Çu t­"</t>
  </si>
  <si>
    <t>Các khoản đầu tư tài chính ngắn hạn, dài hạn:</t>
  </si>
  <si>
    <t>11.1</t>
  </si>
  <si>
    <t>Đầu tư tài chính ngắn hạn</t>
  </si>
  <si>
    <t xml:space="preserve"> - §Çu t­ chøng kho¸n ng¾n h¹n:</t>
  </si>
  <si>
    <t xml:space="preserve">          + Chøng kho¸n ng¾n h¹n lµ t­¬ng ®­¬ng tiÒn</t>
  </si>
  <si>
    <t xml:space="preserve">          + Chøng kho¸n ®Çu t­ ng¾n h¹n kh¸c</t>
  </si>
  <si>
    <t xml:space="preserve">          + Dù phßng gi¶m gi¸ chøng kho¸n ®Çu t­ ng¾n h¹n</t>
  </si>
  <si>
    <t xml:space="preserve"> - §Çu t­ ng¾n h¹n kh¸c</t>
  </si>
  <si>
    <t xml:space="preserve"> - Gi¸ trÞ thuÇn cña ®Çu t­ tµi chÝnh ng¾n h¹n</t>
  </si>
  <si>
    <t>11.2</t>
  </si>
  <si>
    <t>Đầu tư tài chính dài hạn:</t>
  </si>
  <si>
    <t xml:space="preserve"> - §Çu t­ vµo c«ng ty con</t>
  </si>
  <si>
    <t xml:space="preserve"> - §Çu t­ vµo c«ng ty liªn kÕt</t>
  </si>
  <si>
    <t xml:space="preserve"> - §Çu t­ vµo c¬ së kinh doanh ®ång kiÓm so¸t</t>
  </si>
  <si>
    <t xml:space="preserve"> - §Çu t­ dµi h¹n kh¸c:</t>
  </si>
  <si>
    <t xml:space="preserve">          + §Çu t­ chøng kho¸n dµi h¹n</t>
  </si>
  <si>
    <t xml:space="preserve">          + Cho vay dµi h¹n</t>
  </si>
  <si>
    <t xml:space="preserve">          + §Çu t­ dµi h¹n kh¸c</t>
  </si>
  <si>
    <t xml:space="preserve"> - Dù phßng gi¶m gi¸ chøng kho¸n ®Çu t­ dµi h¹n</t>
  </si>
  <si>
    <t xml:space="preserve"> - Gi¸ trÞ thuÇn cña ®Çu t­ tµi chÝnh dµi h¹n</t>
  </si>
  <si>
    <t>* Danh sách các công ty con, công ty liên kết, liên doanh quan trọng</t>
  </si>
  <si>
    <t>Chi phí trả trước dài hạn</t>
  </si>
  <si>
    <t xml:space="preserve"> - Sè d­ ®Çu n¨m</t>
  </si>
  <si>
    <t xml:space="preserve"> - T¨ng trong n¨m</t>
  </si>
  <si>
    <t xml:space="preserve"> - §· kÕt chuyÓn vµo chi phÝ SXKD trong n¨m</t>
  </si>
  <si>
    <t xml:space="preserve"> - Gi¶m kh¸c</t>
  </si>
  <si>
    <t xml:space="preserve"> - Sè d­ cuèi n¨m</t>
  </si>
  <si>
    <t>Tài sản thuế thu nhập hoãn lại và thuế thu nhập</t>
  </si>
  <si>
    <t>hoãn lại phải trả</t>
  </si>
  <si>
    <t>Các khoản vay và nợ ngắn hạn</t>
  </si>
  <si>
    <t xml:space="preserve"> - Vay ng¾n h¹n</t>
  </si>
  <si>
    <t xml:space="preserve"> - Vay dµi h¹n ®Õn h¹n tr¶</t>
  </si>
  <si>
    <t xml:space="preserve"> - Nî thuª tµi chÝnh ®Õn h¹n tr¶</t>
  </si>
  <si>
    <t xml:space="preserve"> - Tr¸i phiÕu ph¸t hµnh ®Õn h¹n tr¶</t>
  </si>
  <si>
    <t>Phải trả người bán và người mua trả tiền trước</t>
  </si>
  <si>
    <t xml:space="preserve"> - Ph¶i tr¶ ng­êi b¸n</t>
  </si>
  <si>
    <t xml:space="preserve"> - Ng­êi mua tr¶ tiÒn tr­íc</t>
  </si>
  <si>
    <t>16.1</t>
  </si>
  <si>
    <t>Thuế phải nộp nhà nước</t>
  </si>
  <si>
    <t xml:space="preserve"> - ThuÕ GTGT</t>
  </si>
  <si>
    <t xml:space="preserve"> - ThuÕ tiªu thô ®Æc biÖt</t>
  </si>
  <si>
    <t xml:space="preserve"> - ThuÕ xuÊt, nhËp khÈu</t>
  </si>
  <si>
    <t xml:space="preserve"> - ThuÕ TNDN</t>
  </si>
  <si>
    <t xml:space="preserve"> - ThuÕ tµi nguyªn</t>
  </si>
  <si>
    <t xml:space="preserve"> - ThuÕ nhµ ®Êt</t>
  </si>
  <si>
    <t xml:space="preserve"> - TiÒn thuª ®Êt</t>
  </si>
  <si>
    <t xml:space="preserve"> - C¸c lo¹i thuÕ kh¸c</t>
  </si>
  <si>
    <t>16.2</t>
  </si>
  <si>
    <t>Các khoản phải nộp khác</t>
  </si>
  <si>
    <t xml:space="preserve"> - C¸c kho¶n phÝ, lÖ phÝ</t>
  </si>
  <si>
    <t xml:space="preserve"> - PhÝ m«i tr­êng</t>
  </si>
  <si>
    <t xml:space="preserve"> - C¸c kho¶n ph¶i nép kh¸c</t>
  </si>
  <si>
    <t>Chi phí phải trả</t>
  </si>
  <si>
    <t xml:space="preserve"> - Chi phÝ ph¶i tr¶</t>
  </si>
  <si>
    <t xml:space="preserve"> - Quü dù phßng trî cÊp mÊt viÖc lµm</t>
  </si>
  <si>
    <t>Các khoản phải trả, phải nộp khác</t>
  </si>
  <si>
    <t xml:space="preserve"> - Tµi s¶n thõa chê xö lý</t>
  </si>
  <si>
    <t xml:space="preserve"> - B¶o hiÓm y tÕ</t>
  </si>
  <si>
    <t xml:space="preserve"> - B¶o hiÓm x· héi</t>
  </si>
  <si>
    <t xml:space="preserve"> - Kinh phÝ c«ng ®oµn</t>
  </si>
  <si>
    <t xml:space="preserve"> - Kinh phÝ ho¹t ®éng c«ng t¸c §¶ng</t>
  </si>
  <si>
    <t xml:space="preserve"> - Doanh thu ch­a thùc hiÖn</t>
  </si>
  <si>
    <t xml:space="preserve"> - Quü qu¶n lý cÊp trªn</t>
  </si>
  <si>
    <t xml:space="preserve"> - Cæ tøc ph¶i tr¶</t>
  </si>
  <si>
    <t xml:space="preserve"> - C¸c kho¶n ph¶i tr¶, ph¶i nép kh¸c</t>
  </si>
  <si>
    <t>Phải trả  nội bộ</t>
  </si>
  <si>
    <t>- Phải trả ngắn hạn nội bộ</t>
  </si>
  <si>
    <t>- Phải trả  dài hạn nội bộ</t>
  </si>
  <si>
    <t>- Phải trả dài hạn nội bộ khác</t>
  </si>
  <si>
    <t>Các khoản vay và nợ dài hạn</t>
  </si>
  <si>
    <t>20.1</t>
  </si>
  <si>
    <t>Vay dài hạn</t>
  </si>
  <si>
    <t xml:space="preserve"> - Vay ng©n hµng</t>
  </si>
  <si>
    <t xml:space="preserve"> - Vay ®èi t­îng kh¸c</t>
  </si>
  <si>
    <t>20.2</t>
  </si>
  <si>
    <t>Nợ dài hạn</t>
  </si>
  <si>
    <t xml:space="preserve"> - Thuª tµi chÝnh</t>
  </si>
  <si>
    <t xml:space="preserve"> - Tr¸i phiÕu ph¸t hµnh </t>
  </si>
  <si>
    <t xml:space="preserve"> - Nî dµi h¹n kh¸c</t>
  </si>
  <si>
    <t>* Giá trị trái phiếu có thể chuyển đổi</t>
  </si>
  <si>
    <t>* Thời hạn thanh toán trái phiếu</t>
  </si>
  <si>
    <t>20.3</t>
  </si>
  <si>
    <t>Tæng kho¶n</t>
  </si>
  <si>
    <t xml:space="preserve">Tr¶ tiÒn </t>
  </si>
  <si>
    <t>Tr¶ nî</t>
  </si>
  <si>
    <t>T.to¸n tiÒn</t>
  </si>
  <si>
    <t>l·i thuª</t>
  </si>
  <si>
    <t>gèc</t>
  </si>
  <si>
    <t>thuª tµi chÝnh</t>
  </si>
  <si>
    <t>D­íi 1 n¨m</t>
  </si>
  <si>
    <t>Tõ 1-5 n¨m</t>
  </si>
  <si>
    <t>Trªn 5 n¨m</t>
  </si>
  <si>
    <t>Vốn chủ sở hữu</t>
  </si>
  <si>
    <t>21.1</t>
  </si>
  <si>
    <t xml:space="preserve">Vèn </t>
  </si>
  <si>
    <t xml:space="preserve">Quü </t>
  </si>
  <si>
    <t>Céng</t>
  </si>
  <si>
    <t>Néi dung</t>
  </si>
  <si>
    <t xml:space="preserve">kinh </t>
  </si>
  <si>
    <t>®Çu t­</t>
  </si>
  <si>
    <t>dù phßng</t>
  </si>
  <si>
    <t>doanh</t>
  </si>
  <si>
    <t>phÊt triÓn</t>
  </si>
  <si>
    <t>Công ty áp dụng Chế độ kế toán được ban hành theo Quyết định số 2917/QĐ-HĐQT ngày 27 tháng 12 năm 2006 của Hội đồng quản trị Tập đoàn Công nghiệp Than - Khoáng sản Việt Nam  được  Bộ Tài chính chấp thuận tại Công văn số 16148/BTC-CĐKT ngày 20 tháng 12 năm 2006.</t>
  </si>
  <si>
    <t>Công ty đã áp dụng các Chuẩn mực kế toán Việt Nam và các văn bản hướng dẫn Chuẩn mực do Nhà nước ban hành. Các báo cáo tài chính được lập và trình bày theo đúng quy định của từng chuẩn mực, thông tư hướng dẫn thực hiện chuẩn mực và Chế độ kế toán hiện hành.</t>
  </si>
  <si>
    <t>Các nghiệp vụ kinh tế phát sinh bằng ngoại tệ được quy đổi ra đồng Việt Nam theo tỷ giá giao dịch  tại ngày phát sinh nghiệp vụ. Tại thời điểm cuối năm các khoản mục tiền tệ có gốc ngoại tệ được quy đổi theo tỷ giá bình quân liên ngân hàng do Ngân hàng Nhà nước Việt Nam công bố vào ngày kết thúc niên độ kế toán.</t>
  </si>
  <si>
    <t>Hàng tồn kho được tính theo giá gốc. Trường hợp giá trị thuần có thể thực hiện được thấp hơn giá gốc thì phải tính theo giá trị thuần có thể thực hiện được. Giá gốc hàng tồn kho bao gồm chi phí mua, chi phí chế biến và các chi phí liên quan trực tiếp khác phát sinh để có được hàng tồn kho ở địa điểm  và trạng thái hiện tại.</t>
  </si>
  <si>
    <t>Khoản đầu tư vào công ty con, công ty liên kết được kế toán theo phương pháp giá gốc. Lợi nhuận thuần được chia từ công ty con, công ty liên kết phát sinh sau ngày đầu tư được ghi nhận vào Báo cáo Kết quả hoạt động kinh doanh. Các khoản được chia khác (ngoài lợi nhuận thuần) được coi là phần thu hồi các khoản đầu tư và được ghi nhận là khoản giảm trừ giá gốc đầu tư.</t>
  </si>
  <si>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 Chi phí đi vay".</t>
  </si>
  <si>
    <t>Các khoản chi phí thực tế chưa phát sinh nhưng được trích trước vào chi phí sản xuất, kinh doanh trong kỳ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tién hành ghi bổ sung hoặc ghi giảm chi phí tương ứng với phần chênh lệch.</t>
  </si>
  <si>
    <t>Vốn khác của chủ sở hữu được ghi theo giá trị còn lại giữa giá trị hợp lý  của các tài sản mà doanh nghiệp được các tổ chức, cá nhân khác tặng, biếu sau khi trừ (-) các khoản thuế phải nộp (nếu có) liên quan đến các tài sản được tặng, biếu này và khoản bổ sung vốn kinh doanh từ kết quả kinh daonh.</t>
  </si>
  <si>
    <t>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các điều kiện sau:</t>
  </si>
  <si>
    <t>(Đã ký)</t>
  </si>
  <si>
    <t xml:space="preserve">      (Đã ký)</t>
  </si>
  <si>
    <t xml:space="preserve">           (Đã ký)</t>
  </si>
  <si>
    <t xml:space="preserve">     Người lập biểu                              Kế toán trưởng</t>
  </si>
  <si>
    <t xml:space="preserve"> Giám đốc</t>
  </si>
  <si>
    <t xml:space="preserve"> (Đã ký)</t>
  </si>
  <si>
    <t xml:space="preserve">      (Đã ký)                                                (Đã ký)</t>
  </si>
  <si>
    <t xml:space="preserve">      Phạm Cẩm Hải                               Phạm Thị Hải</t>
  </si>
  <si>
    <t xml:space="preserve">    Phạm Cẩm Hải                               Phạm Thị Hải</t>
  </si>
  <si>
    <t>tµi chÝnh</t>
  </si>
  <si>
    <t>XDCB</t>
  </si>
  <si>
    <t>+ Tăng  trong năm trước</t>
  </si>
  <si>
    <t xml:space="preserve"> - Lîi nhuËn t¨ng</t>
  </si>
  <si>
    <t xml:space="preserve">    trong n¨m tr­íc</t>
  </si>
  <si>
    <t xml:space="preserve"> - Chia cæ tøc n¨m tr­íc</t>
  </si>
  <si>
    <t>+ Giảm  trong năm trước</t>
  </si>
  <si>
    <t>+ Tăng năm nay</t>
  </si>
  <si>
    <t>- Bổ sung từ quỹ ĐTPT</t>
  </si>
  <si>
    <t>- Chia cổ tức năm nay</t>
  </si>
  <si>
    <t>+ Giảm trong năm</t>
  </si>
  <si>
    <t>Số dư cuối năm nay</t>
  </si>
  <si>
    <t>21.2</t>
  </si>
  <si>
    <t>Vốn cổ</t>
  </si>
  <si>
    <t>Vốn cổ phần</t>
  </si>
  <si>
    <t>Vốn c.phần</t>
  </si>
  <si>
    <t>số</t>
  </si>
  <si>
    <t>phần thường</t>
  </si>
  <si>
    <t>ưu đãi</t>
  </si>
  <si>
    <t>phÇn th­êng</t>
  </si>
  <si>
    <t>- Vốn đầu tư của Nhà nước</t>
  </si>
  <si>
    <t>-Vốn góp (Cổ đông, thành viên)</t>
  </si>
  <si>
    <t>- Thặng dư vốn cổ phần</t>
  </si>
  <si>
    <t>- Cổ phiếu, ngân quỹ</t>
  </si>
  <si>
    <t>21.3</t>
  </si>
  <si>
    <t>Các giao dịch về vốn với các chủ sở hữu và phân phối</t>
  </si>
  <si>
    <t>cổ tức, lợi nhuận</t>
  </si>
  <si>
    <t xml:space="preserve"> - Vèn ®Çu t­ cña chñ së h÷u</t>
  </si>
  <si>
    <t xml:space="preserve">          + Vèn gãp ®Çu n¨m</t>
  </si>
  <si>
    <t xml:space="preserve">          + Vèn gãp trong n¨m</t>
  </si>
  <si>
    <t xml:space="preserve">          + Vèn gãp gi¶m trong n¨m</t>
  </si>
  <si>
    <t xml:space="preserve">          + Vèn gãp cuèi n¨m</t>
  </si>
  <si>
    <t xml:space="preserve"> - Cæ tøc, lîi nhuËn ®· chia</t>
  </si>
  <si>
    <t>21.4</t>
  </si>
  <si>
    <t xml:space="preserve"> - Cæ tøc ®· c«ng bè sau ngµy kÕt thóc niªn ®é kÕ to¸n</t>
  </si>
  <si>
    <t xml:space="preserve">          + Cæ tøc ®· c«ng bè trªn cæ phiÕu th­êng</t>
  </si>
  <si>
    <t xml:space="preserve">          + Cæ tøc ®· c«ng bè trªn cæ phiÕu ­u ®·i</t>
  </si>
  <si>
    <t xml:space="preserve"> - Cæ tøc cña cæ phiÕu ­u ®·i luü kÕ ch­a ghi nhËn</t>
  </si>
  <si>
    <t>21.5</t>
  </si>
  <si>
    <t xml:space="preserve"> - Sè l­îng cæ phiÕu ®­îc phÐp ph¸t hµnh</t>
  </si>
  <si>
    <t>- Số lượng cổ phiếu được phép phát hành và góp vốn đầy đủ</t>
  </si>
  <si>
    <t xml:space="preserve">          + Cæ phiÕu th­êng</t>
  </si>
  <si>
    <t xml:space="preserve">          + Cæ phiÕu ­u ®·i</t>
  </si>
  <si>
    <t xml:space="preserve"> - Sè l­îng cæ phiÕu ®­îc mua l¹i</t>
  </si>
  <si>
    <t xml:space="preserve"> - Sè l­îng cæ phiÕu ®ang l­u hµnh</t>
  </si>
  <si>
    <t>* Mệnh giá cổ phiếu</t>
  </si>
  <si>
    <t>21.6</t>
  </si>
  <si>
    <t>Quỹ khác thuộc vốn chủ sở hữu</t>
  </si>
  <si>
    <t xml:space="preserve"> - Quü hç trî vµ s¾p xÕp cæ phÇn ho¸ DNNN</t>
  </si>
  <si>
    <t>21.7</t>
  </si>
  <si>
    <t>Mục đích trích lậpquỹ đầu tư phát triển,quỹ dự phòng tài chính và quỹ khác thuộc vốn chủ sở hữu</t>
  </si>
  <si>
    <t>21.8</t>
  </si>
  <si>
    <t>Thu nhập và chi phí, lãi hoặc lỗ được hạch toán trực tiếp vào vốn chủ sở hữu theo quy định của</t>
  </si>
  <si>
    <t>chuẩn mực kế toán khác.</t>
  </si>
  <si>
    <t>Nguồn kinh phí</t>
  </si>
  <si>
    <t xml:space="preserve"> - Nguån kinh phÝ ®­îc cÊp trong n¨m</t>
  </si>
  <si>
    <t xml:space="preserve"> - Chi sù nghiÖp</t>
  </si>
  <si>
    <t xml:space="preserve"> - Nguån kinh phÝ cßn l¹i cuèi kú</t>
  </si>
  <si>
    <t>Tài sản thuê ngoài</t>
  </si>
  <si>
    <t>23.1</t>
  </si>
  <si>
    <t>Giá trị tài sản thuê ngoài</t>
  </si>
  <si>
    <t xml:space="preserve"> - TSC§ thuª ngoµi</t>
  </si>
  <si>
    <t xml:space="preserve"> - TS kh¸c thuª ngoµi</t>
  </si>
  <si>
    <t>Tổng số tiền thuê tối thiểu trong tương lai của hợp</t>
  </si>
  <si>
    <t>đồng thuê hoạt động TSCĐ không huỷ ngang</t>
  </si>
  <si>
    <t>theo các thời hạn.</t>
  </si>
  <si>
    <t xml:space="preserve"> - §Õn 1 n¨m</t>
  </si>
  <si>
    <t xml:space="preserve"> - Trªn 1-5 n¨m</t>
  </si>
  <si>
    <t xml:space="preserve"> - Trªn 5 n¨m</t>
  </si>
  <si>
    <t>Doanh thu</t>
  </si>
  <si>
    <t>24.1</t>
  </si>
  <si>
    <t>Doanh thu bán hàng và cung cấp dịch vụ</t>
  </si>
  <si>
    <t xml:space="preserve"> - Tæng doanh thu </t>
  </si>
  <si>
    <t xml:space="preserve">          + Doanh thu b¸n hµng</t>
  </si>
  <si>
    <t xml:space="preserve">          + Doanh thu cung cÊp dÞch vô</t>
  </si>
  <si>
    <t xml:space="preserve"> - C¸c kho¶n gi¶m trõ doanh thu</t>
  </si>
  <si>
    <t xml:space="preserve">          + ChiÕt khÊu th­¬ng m¹i</t>
  </si>
  <si>
    <t xml:space="preserve">          + Gi¶m gi¸ hµng b¸n</t>
  </si>
  <si>
    <t xml:space="preserve">          + Hµng b¸n bÞ tr¶ l¹i</t>
  </si>
  <si>
    <t xml:space="preserve">          + ThuÕ GTGT ph¶i nép (PP trùc tiÕp)</t>
  </si>
  <si>
    <t xml:space="preserve">          + ThuÕ tiªu thô ®Æc biÖt</t>
  </si>
  <si>
    <t xml:space="preserve">          + ThuÕ xuÊt khÈu</t>
  </si>
  <si>
    <t xml:space="preserve"> - Doanh thu thuÇn</t>
  </si>
  <si>
    <t xml:space="preserve"> Trong ®ã:    +  Doanh thu thuÇn trao ®æi hµng ho¸</t>
  </si>
  <si>
    <t xml:space="preserve">                    + Doanh thu thuÇn trao ®æi dÞch vô</t>
  </si>
  <si>
    <t>24.2</t>
  </si>
  <si>
    <t>Doanh thu hoạt động tài chính</t>
  </si>
  <si>
    <t>- Lãi tiền gửi, tiền cho vay</t>
  </si>
  <si>
    <t>- Lãi đầu tư trái phiếu, kỳ phiếu, tín phiếu,cổ phiếu</t>
  </si>
  <si>
    <t>- Lãi bán ngoại tệ</t>
  </si>
  <si>
    <t>- Lãi, lỗ chênh lệch tỷ giá</t>
  </si>
  <si>
    <t>- Lãi bán hàng trả chậm</t>
  </si>
  <si>
    <t>- Doanh thu hoạt động tài chính khác:</t>
  </si>
  <si>
    <t>24.3</t>
  </si>
  <si>
    <t>Doanh thu hợp đồng xây dựng</t>
  </si>
  <si>
    <t xml:space="preserve"> - Doanh thu cña hîp ®ång x©y dùng ®­îc ghi nhËn trong kú</t>
  </si>
  <si>
    <t xml:space="preserve"> - Tæng doanh thu luü kÕ cña hîp ®ång x©y dùng ®­îc ghi nhËn ®Õn thêi ®iÓm lËp BCTC</t>
  </si>
  <si>
    <t xml:space="preserve"> - Sè tiÒn cßn ph¶i tr¶ cho kh¸ch hµng liªn quan ®Õn hîp ®ång x©y dùng</t>
  </si>
  <si>
    <t xml:space="preserve"> - Sè tiÒn cßn ph¶i thu cña kh¸ch hµng liªn quan ®Õn hîp ®ång x©y dùng</t>
  </si>
  <si>
    <t>Giá vốn hàng bán</t>
  </si>
  <si>
    <t xml:space="preserve"> - Gi¸ vèn cña thµnh phÈm ®· cung cÊp</t>
  </si>
  <si>
    <t xml:space="preserve"> - Gi¸ vèn cña hµng ho¸ ®· cung cÊp</t>
  </si>
  <si>
    <t xml:space="preserve"> - Gi¸ vèn cña dÞch vô ®· cung cÊp</t>
  </si>
  <si>
    <t>Chi phí tài chính</t>
  </si>
  <si>
    <t xml:space="preserve"> - Chi phÝ ho¹t ®éng tµi chÝnh</t>
  </si>
  <si>
    <t xml:space="preserve"> - Lç do thanh lý c¸c kho¶n ®Çu t­ ng¾n h¹n </t>
  </si>
  <si>
    <t xml:space="preserve"> - Lç ph¸t sinh khi b¸n ngo¹i tÖ</t>
  </si>
  <si>
    <t>27.1</t>
  </si>
  <si>
    <t>Chi phí nguyên liệu, vật liệu</t>
  </si>
  <si>
    <t xml:space="preserve"> - VËt liÖu</t>
  </si>
  <si>
    <t xml:space="preserve"> - Nhiªn liÖu</t>
  </si>
  <si>
    <t xml:space="preserve"> - §éng lùc</t>
  </si>
  <si>
    <t>27.2</t>
  </si>
  <si>
    <t>Chi phí nhân công</t>
  </si>
  <si>
    <t xml:space="preserve"> - TiÒn l­¬ng</t>
  </si>
  <si>
    <t xml:space="preserve"> - B¶o hiÓm</t>
  </si>
  <si>
    <t xml:space="preserve"> - ¡n ca</t>
  </si>
  <si>
    <t>27.3</t>
  </si>
  <si>
    <t>Chi phí khấu hao TSCĐ</t>
  </si>
  <si>
    <t>27.4</t>
  </si>
  <si>
    <t>Chi phí dịch vụ mua ngoài</t>
  </si>
  <si>
    <t>27.5</t>
  </si>
  <si>
    <t>Chi phí khác bằng tiền</t>
  </si>
  <si>
    <t>Thuế thu nhập doanh nghiệp phải nộp và lợi nhuận</t>
  </si>
  <si>
    <t>sau thuế trong kỳ</t>
  </si>
  <si>
    <t xml:space="preserve"> - Tæng lîi nhuËn kÕ to¸n tr­íc thuÕ</t>
  </si>
  <si>
    <t xml:space="preserve"> - C¸c kho¶n ®iÒu chØnh t¨ng hoÆc gi¶m lîi nhuËn</t>
  </si>
  <si>
    <t xml:space="preserve">  kÕ to¸n ®Ó x¸c ®Þnh lîi nhuËn chÞu thuÕ TNDN</t>
  </si>
  <si>
    <t xml:space="preserve">          + C¸c kho¶n ®iÒu chØnh t¨ng</t>
  </si>
  <si>
    <t>(Khoản thuế tài nguyên truy thu 2003-2004)</t>
  </si>
  <si>
    <t xml:space="preserve">          + C¸c kho¶n ®iÒu chØnh gi¶m</t>
  </si>
  <si>
    <t>( Lãi C/Lệch tỷ giá chưa thực hiện: 18,633,080</t>
  </si>
  <si>
    <t>Lãi công trái giáo dục không chịu thuế: 17,379,444)</t>
  </si>
  <si>
    <t xml:space="preserve"> - Tæng thu nhËp chÞu thuÕ</t>
  </si>
  <si>
    <t xml:space="preserve"> - ThuÕ thu nhËp doanh nghiÖp ph¶i nép</t>
  </si>
  <si>
    <t xml:space="preserve"> - Lîi nhu©n sau thuÕ thu nhËp doanh nghiÖp</t>
  </si>
  <si>
    <t>Tiền và các khoản tương đương tiền cuối kỳ</t>
  </si>
  <si>
    <t>29.1</t>
  </si>
  <si>
    <t>Các giao dịch không bằng tiền</t>
  </si>
  <si>
    <t xml:space="preserve"> - Mua tµi s¶n b»ng c¸ch nhËn c¸c kho¶n nî liªn quan trùc tiÕp hoÆc th«ng qua N. vô cho thuª tµi chÝnh:</t>
  </si>
  <si>
    <t xml:space="preserve"> - Mua doanh nghiÖp th«ng qua ph¸t hµnh cæ phiÕu:</t>
  </si>
  <si>
    <t xml:space="preserve"> - ChuyÓn nî thµnh vèn chñ së h÷u</t>
  </si>
  <si>
    <t>29.2</t>
  </si>
  <si>
    <t>Mua và thanh lý công ty con hoặc đơn vị kinh doanh khác trong kỳ báo cáo</t>
  </si>
  <si>
    <t xml:space="preserve"> - Tæng gi¸ trÞ mua hoÆc thanh lý:</t>
  </si>
  <si>
    <t xml:space="preserve"> - PhÇn gi¸ trÞ mua hoÆc thanh lý ®­îc thanh to¸n b»ng tiÒn vµ c¸c kho¶n t­¬ng ®­¬ng tiÒn:</t>
  </si>
  <si>
    <t xml:space="preserve"> - Sè tiÒn vµ c¸c kho¶n t­¬ng ®­¬ng tiÒn thùc cã trong c«ng ty con hoÆc ®¬n vÞ kinh doanh kh¸c ®­îc mua</t>
  </si>
  <si>
    <t xml:space="preserve">   hoÆc thanh lý:</t>
  </si>
  <si>
    <t xml:space="preserve"> - PhÇn gi¸ trÞ tµi s¶n vµ c«ng nî kh«ng ph¶i lµ tiÒn vµ c¸c kho¶n t­¬ng ®­¬ng tiÒn trong c«ng ty con hoÆc</t>
  </si>
  <si>
    <t xml:space="preserve">   ®¬n vÞ kinh doanh kh¸c ®­îc mua hoÆc thanh lý trong kú.</t>
  </si>
  <si>
    <t xml:space="preserve">          + §Çu t­ tµi chÝnh ng¾n h¹n:</t>
  </si>
  <si>
    <t xml:space="preserve">          + C¸c kho¶n ph¶i thu:</t>
  </si>
  <si>
    <t xml:space="preserve">          + Hµng tån kho:</t>
  </si>
  <si>
    <t xml:space="preserve">          + Tµi s¶n cè ®Þnh:</t>
  </si>
  <si>
    <t xml:space="preserve">          + §Çu t­ tµi chÝnh dµi h¹n:</t>
  </si>
  <si>
    <t xml:space="preserve">          + Nî ng¾n h¹n:</t>
  </si>
  <si>
    <t xml:space="preserve">          + Nî dµi h¹n:</t>
  </si>
  <si>
    <t>29.3</t>
  </si>
  <si>
    <t>Các khoản tiền và tương đương tiền doanh nghiệp nắm giữ nhưng không được sử dụng</t>
  </si>
  <si>
    <t xml:space="preserve"> - C¸c kho¶n tiÒn nhËn ký quü, ký c­îc ng¾n h¹n, dµi h¹n:</t>
  </si>
  <si>
    <t xml:space="preserve"> - Kinh phÝ dù ¸n:</t>
  </si>
  <si>
    <t>Những thông tin khác</t>
  </si>
  <si>
    <t>Những khoản nợ ngẫu nhiên, khoản cam kết và những thông tin tài chính khác.</t>
  </si>
  <si>
    <t>Thông tin so sánh (những thay đổi về thông tin năm trước).</t>
  </si>
  <si>
    <t>Những thông tin khác.</t>
  </si>
  <si>
    <t>Giám đốc</t>
  </si>
  <si>
    <t>Mai Tất Lã</t>
  </si>
  <si>
    <r>
      <t xml:space="preserve">Vốn điều lệ của Công ty: </t>
    </r>
    <r>
      <rPr>
        <b/>
        <sz val="11"/>
        <rFont val="Times New Roman"/>
        <family val="1"/>
      </rPr>
      <t>150.839.520.000</t>
    </r>
    <r>
      <rPr>
        <sz val="11"/>
        <rFont val="Times New Roman"/>
        <family val="1"/>
      </rPr>
      <t xml:space="preserve"> VND </t>
    </r>
    <r>
      <rPr>
        <i/>
        <sz val="11"/>
        <rFont val="Times New Roman"/>
        <family val="1"/>
      </rPr>
      <t>(Một trăm năm mươi tỷ, tám trăm ba mươi chín triệu, năm trăm hai mươi nghìn đồng Việt Nam)</t>
    </r>
  </si>
  <si>
    <r>
      <t xml:space="preserve">L©y B¶ng TH c«ng nî 338 ®tpn </t>
    </r>
    <r>
      <rPr>
        <sz val="12"/>
        <color indexed="12"/>
        <rFont val=".VnTime"/>
        <family val="2"/>
      </rPr>
      <t>K049</t>
    </r>
  </si>
  <si>
    <t>MÉu sè B01 - DN</t>
  </si>
  <si>
    <t>b¶ng c©n ®èi kÕ to¸n</t>
  </si>
  <si>
    <t>TS thiÕu nguån</t>
  </si>
  <si>
    <t>N¨m 2010</t>
  </si>
  <si>
    <t>T¹i ngµy 30 th¸ng 6 n¨m 2014</t>
  </si>
  <si>
    <t>HÖ sè nî trªn vèn CSH</t>
  </si>
  <si>
    <t>No NH - TS ngan han</t>
  </si>
  <si>
    <t xml:space="preserve">                             §¬n vÞ tÝnh: ®ång</t>
  </si>
  <si>
    <t>&gt;50 ty</t>
  </si>
  <si>
    <t>tµi s¶n</t>
  </si>
  <si>
    <t xml:space="preserve">m· </t>
  </si>
  <si>
    <t xml:space="preserve">ThuyÕt </t>
  </si>
  <si>
    <t>sè cuèi KỲ</t>
  </si>
  <si>
    <t>sè ®Çu n¨m</t>
  </si>
  <si>
    <t>sè</t>
  </si>
  <si>
    <t>minh</t>
  </si>
  <si>
    <t>B</t>
  </si>
  <si>
    <t>C</t>
  </si>
  <si>
    <t>tkt</t>
  </si>
  <si>
    <t>A- Tµi s¶n ng¾n h¹n</t>
  </si>
  <si>
    <t>(100=110+120+130+140+150)</t>
  </si>
  <si>
    <t>I. TiÒn vµ c¸c kho¶n t­¬ng ®­¬ng tiÒn</t>
  </si>
  <si>
    <t xml:space="preserve">  1) TiÒn </t>
  </si>
  <si>
    <t>V.01</t>
  </si>
  <si>
    <t>N111+112</t>
  </si>
  <si>
    <t xml:space="preserve">  2) C¸c kho¶n t­¬ng ®­¬ng tiÒn</t>
  </si>
  <si>
    <t>N128</t>
  </si>
  <si>
    <t>Theo h­íng dÉn cña TËp ®oµn</t>
  </si>
  <si>
    <t>ch­a</t>
  </si>
  <si>
    <t>II. C¸c kho¶n ®Çu t­ tµi chÝnh ng¾n h¹n</t>
  </si>
  <si>
    <t>V.02</t>
  </si>
  <si>
    <t>chieu</t>
  </si>
  <si>
    <t xml:space="preserve">  1) §Çu t­ ng¾n h¹n</t>
  </si>
  <si>
    <t>sang</t>
  </si>
  <si>
    <t xml:space="preserve">  2) Dù phßng gi¶m gi¸ chøng kho¸n ®Çu t­</t>
  </si>
  <si>
    <t xml:space="preserve"> ng¾n h¹n (*)</t>
  </si>
  <si>
    <t>III. C¸c kho¶n ph¶i thu ng¾n h¹n</t>
  </si>
  <si>
    <t>chua</t>
  </si>
  <si>
    <t xml:space="preserve">  1) Ph¶i thu cña kh¸ch hµng</t>
  </si>
  <si>
    <t>no 131</t>
  </si>
  <si>
    <t>mu</t>
  </si>
  <si>
    <t xml:space="preserve">  2) Tr¶ tr­íc cho ng­êi b¸n</t>
  </si>
  <si>
    <t>nî 331</t>
  </si>
  <si>
    <t>anh</t>
  </si>
  <si>
    <t xml:space="preserve">  3) Ph¶i thu néi bé</t>
  </si>
  <si>
    <t>no136</t>
  </si>
  <si>
    <t>nuoc</t>
  </si>
  <si>
    <t xml:space="preserve">  4) Ph¶i thu theo tiÕn ®é kÕ ho¹ch hîp ®ång </t>
  </si>
  <si>
    <t xml:space="preserve">      x©y dùng</t>
  </si>
  <si>
    <t xml:space="preserve">  5) C¸c kho¶n ph¶i thu kh¸c</t>
  </si>
  <si>
    <t>V.03</t>
  </si>
  <si>
    <t>n138,,338n,336</t>
  </si>
  <si>
    <t>n138,334,338,336</t>
  </si>
  <si>
    <t xml:space="preserve">  6) Dù phßng kho¶n thu khã ®ßi (*)</t>
  </si>
  <si>
    <t>c139</t>
  </si>
  <si>
    <t>IV. Hµng tån kho</t>
  </si>
  <si>
    <t xml:space="preserve">  1) Hµng tån kho</t>
  </si>
  <si>
    <t>V.04</t>
  </si>
  <si>
    <t xml:space="preserve">  2) Dù phßng gi¶m gi¸ hµng tån kho(*)</t>
  </si>
  <si>
    <t>V. Tµi s¶n ng¾n h¹n kh¸c</t>
  </si>
  <si>
    <t xml:space="preserve">  1) Chi phÝ tr¶ tr­íc ng¾n h¹n</t>
  </si>
  <si>
    <t>N 142</t>
  </si>
  <si>
    <t xml:space="preserve">  2) ThuÕ GTGT ®­îc khÊu trõ</t>
  </si>
  <si>
    <t>n133</t>
  </si>
  <si>
    <t>Đựoc khấu trừ, nhưng chưa khấu trừ hết ( thuế đầu vào &gt;thuế đầu ra )</t>
  </si>
  <si>
    <t xml:space="preserve">  3) C¸c kho¶n thuÕ ph¶i thu Nhà n­íc</t>
  </si>
  <si>
    <t>V.05</t>
  </si>
  <si>
    <t>n333</t>
  </si>
  <si>
    <t>Là fần thuế nộp qóa</t>
  </si>
  <si>
    <t xml:space="preserve">  4) Tµi s¶n ng¾n h¹n kh¸c</t>
  </si>
  <si>
    <t>n141,144</t>
  </si>
  <si>
    <t>B- Tµi s¶n dµi h¹n</t>
  </si>
  <si>
    <t>(200 = 210+220+240+250+260)</t>
  </si>
  <si>
    <t>I - C¸c kho¶n ph¶i thu dµi h¹n</t>
  </si>
  <si>
    <t xml:space="preserve">  1) Ph¶i thu dµi h¹n cña kh¸ch hµng</t>
  </si>
  <si>
    <t xml:space="preserve">  2) Ph¶i thu néi bé dµi h¹n</t>
  </si>
  <si>
    <t xml:space="preserve">  3) Vèn kinh doanh ë ®¬n vÞ trùc thuéc</t>
  </si>
  <si>
    <t>V.06</t>
  </si>
  <si>
    <t xml:space="preserve">  4) Ph¶i thu dµi h¹n kh¸c</t>
  </si>
  <si>
    <t>V.07</t>
  </si>
  <si>
    <t>n138</t>
  </si>
  <si>
    <t>Lấy so lieu Bao cao\soketoan\socongno\bangtonghopcongno\TK138\cong so du cua cac Lam Truong</t>
  </si>
  <si>
    <t xml:space="preserve">  5) Dù phßng ph¶i thu dµi h¹n khã ®ßi(*)</t>
  </si>
  <si>
    <t>II - Tµi s¶n cè ®Þnh</t>
  </si>
  <si>
    <t xml:space="preserve">  1) Tµi s¶n cè ®Þnh h÷u h×nh</t>
  </si>
  <si>
    <t>V.08</t>
  </si>
  <si>
    <t xml:space="preserve">        - Nguyªn gi¸</t>
  </si>
  <si>
    <t xml:space="preserve">        - Gi¸ trÞ hao mßn luü kÕ(*)</t>
  </si>
  <si>
    <t>C214</t>
  </si>
  <si>
    <t xml:space="preserve">  2) Tµi s¶n cè ®Þnh thuª tµi chÝnh</t>
  </si>
  <si>
    <t>V.09</t>
  </si>
  <si>
    <t xml:space="preserve">      - Nguyªn gi¸</t>
  </si>
  <si>
    <t xml:space="preserve">      - Gi¸ trÞ hao mßn luü kÕ (*)</t>
  </si>
  <si>
    <t xml:space="preserve">  3) Tµi s¶n cè ®Þnh v« h×nh</t>
  </si>
  <si>
    <t>V.10</t>
  </si>
  <si>
    <t xml:space="preserve">  4) Chi phÝ x©y dùng c¬ b¶n dë dang</t>
  </si>
  <si>
    <t>V.11</t>
  </si>
  <si>
    <t>III - BÊt ®éng s¶n ®Çu t­</t>
  </si>
  <si>
    <t>V.12</t>
  </si>
  <si>
    <t>IV - C¸c kho¶n ®Çu t­ tµi chÝnh dµi h¹n</t>
  </si>
  <si>
    <t xml:space="preserve">  1) §Çu t­ vµo c«ng ty con</t>
  </si>
  <si>
    <t xml:space="preserve">  2) §Çu t­ vµo c«ng ty liªn kÕt, liªn doanh</t>
  </si>
  <si>
    <t xml:space="preserve">  3) §Çu t­ dµi h¹n kh¸c</t>
  </si>
  <si>
    <t>V.13</t>
  </si>
  <si>
    <t xml:space="preserve">  4) Dù phßng gi¶m gi¸ ®.t­ tµi chÝnh dµi h¹n(*)</t>
  </si>
  <si>
    <t>V - Tµi s¶n dµi h¹n kh¸c</t>
  </si>
  <si>
    <t xml:space="preserve">  1) Chi phÝ tr¶ tr­íc dµi h¹n</t>
  </si>
  <si>
    <t>V.14</t>
  </si>
  <si>
    <t>N 242</t>
  </si>
  <si>
    <t xml:space="preserve">  2) Tµi s¶n thuÕ thu nhËp ho·n l¹i</t>
  </si>
  <si>
    <t>V.21</t>
  </si>
  <si>
    <t xml:space="preserve">  3) Tµi s¶n dµi h¹n kh¸c</t>
  </si>
  <si>
    <t>N 244</t>
  </si>
  <si>
    <t>Tæng céng tµi s¶n (270=100+200)</t>
  </si>
  <si>
    <t>Nguån vèn</t>
  </si>
  <si>
    <t>sè cuèi kú</t>
  </si>
  <si>
    <t>Gi¸ trÞ tæng SL</t>
  </si>
  <si>
    <t>30/09/2008</t>
  </si>
  <si>
    <t>ck-đk+dt</t>
  </si>
  <si>
    <t>A- Nî ph¶i tr¶ (300=310+320)</t>
  </si>
  <si>
    <t>Hso no tren VC</t>
  </si>
  <si>
    <t>I. Nî ng¾n h¹n</t>
  </si>
  <si>
    <t xml:space="preserve">  1) Vay vµ nî ng¾n h¹n</t>
  </si>
  <si>
    <t>V.15</t>
  </si>
  <si>
    <t>C 315+311</t>
  </si>
  <si>
    <t xml:space="preserve">  2) Ph¶i tr¶ ng­êi b¸n</t>
  </si>
  <si>
    <t>Cã 331</t>
  </si>
  <si>
    <t xml:space="preserve">  3) Ng­êi mua tr¶ tiÒn tr­íc</t>
  </si>
  <si>
    <t>co 131</t>
  </si>
  <si>
    <t xml:space="preserve">  4) ThuÕ &amp; c¸c kho¶n ph¶i nép nhµ n­íc</t>
  </si>
  <si>
    <t>V.16</t>
  </si>
  <si>
    <t>Cã 333</t>
  </si>
  <si>
    <t xml:space="preserve">  5) Ph¶i tr¶ ng­êi lao ®éng</t>
  </si>
  <si>
    <t>C334</t>
  </si>
  <si>
    <t xml:space="preserve">  6) Chi phÝ ph¶i tr¶</t>
  </si>
  <si>
    <t>V.17</t>
  </si>
  <si>
    <t>C335</t>
  </si>
  <si>
    <t xml:space="preserve">  7) Ph¶i tr¶ néi bé</t>
  </si>
  <si>
    <t>C336</t>
  </si>
  <si>
    <t xml:space="preserve">  8) Ph¶i tr¶ theo tiÕn ®é KH hîp ®ång x.dùng</t>
  </si>
  <si>
    <t xml:space="preserve"> 9) C¸c kho¶n ph¶i tr¶, ph¶i nép ng¾n h¹n kh¸c</t>
  </si>
  <si>
    <t>V.18</t>
  </si>
  <si>
    <t xml:space="preserve"> 10) Dù phßng ph¶i tr¶ dµi h¹n </t>
  </si>
  <si>
    <t>C352</t>
  </si>
  <si>
    <t xml:space="preserve"> 11) Quü khen th­ëng phóc lîi</t>
  </si>
  <si>
    <t>C353</t>
  </si>
  <si>
    <t xml:space="preserve">       Trong ®ã : - Quü khen th­ëng phóc lîi</t>
  </si>
  <si>
    <t>C3531</t>
  </si>
  <si>
    <t xml:space="preserve">                          -  Quü phóc lîi h×nh thµnh TSC§</t>
  </si>
  <si>
    <t>C3533</t>
  </si>
  <si>
    <t>giam gia tri cuoi nam khi tinh hao mon</t>
  </si>
  <si>
    <t xml:space="preserve">                         - Quü th­ëng ban ®iÒu hµnh s¶n xuÊt</t>
  </si>
  <si>
    <t>C3534</t>
  </si>
  <si>
    <t>II. Nî dµi h¹n</t>
  </si>
  <si>
    <t xml:space="preserve">  1) Ph¶i tr¶ dµi h¹n ng­êi b¸n</t>
  </si>
  <si>
    <t xml:space="preserve">  2) Ph¶i tr¶ dµi h¹n néi bé</t>
  </si>
  <si>
    <t>V.19</t>
  </si>
  <si>
    <t xml:space="preserve">  3) Ph¶i tr¶ dµi h¹n kh¸c</t>
  </si>
  <si>
    <t xml:space="preserve">  4) Vay vµ nî dµi h¹n</t>
  </si>
  <si>
    <t>V.20</t>
  </si>
  <si>
    <t>C341</t>
  </si>
  <si>
    <t xml:space="preserve">  5) ThuÕ thu nhËp ho·n l¹i ph¶i tr¶</t>
  </si>
  <si>
    <t xml:space="preserve">  6) Dù phßng trî cÊp mÊt viÖc lµm</t>
  </si>
  <si>
    <t xml:space="preserve">Tu 2013 ko trich lap va sd quy này, chuyen hạch toán vào chi phi quan lý 642 </t>
  </si>
  <si>
    <t xml:space="preserve">  7) Dù phßng ph¶i tr¶ dµi h¹n</t>
  </si>
  <si>
    <t xml:space="preserve">  8) Quü ph¸t triÓn khoa häc vµ c«ng nghÖ</t>
  </si>
  <si>
    <t>C356</t>
  </si>
  <si>
    <t>B - vèn chñ së h÷u (400=410+420)</t>
  </si>
  <si>
    <t>I. Vèn chñ së h÷u</t>
  </si>
  <si>
    <t>V.22</t>
  </si>
  <si>
    <t xml:space="preserve">  1) Vèn ®Çu t­ cña chñ së h÷u</t>
  </si>
  <si>
    <t>C4111</t>
  </si>
  <si>
    <t xml:space="preserve">  2) ThÆng d­ vèn cæ phÇn</t>
  </si>
  <si>
    <t xml:space="preserve">  3) Vèn kh¸c cña chñ së h÷u</t>
  </si>
  <si>
    <t>C4118</t>
  </si>
  <si>
    <t xml:space="preserve">  4) Cæ phiÕu quü (*)</t>
  </si>
  <si>
    <t xml:space="preserve">  5) Chªnh lÖch ®¸nh gi¸ l¹i tµi s¶n</t>
  </si>
  <si>
    <t xml:space="preserve">  6) Chªnh lÖch tû gi¸ hèi ®o¸i</t>
  </si>
  <si>
    <t xml:space="preserve">  7) Quü ®Çu t­ ph¸t triÓn</t>
  </si>
  <si>
    <t>C414</t>
  </si>
  <si>
    <t xml:space="preserve">  8) Quü dù phßng tµi chÝnh</t>
  </si>
  <si>
    <t>C415</t>
  </si>
  <si>
    <t xml:space="preserve">  9) Quü kh¸c thuéc vèn chñ së h÷u</t>
  </si>
  <si>
    <t>C418</t>
  </si>
  <si>
    <t xml:space="preserve">  10) Lîi nhuËn sau thuÕ ch­a ph©n phèi</t>
  </si>
  <si>
    <t>C421</t>
  </si>
  <si>
    <t>Nếu cã số dư nợ ( lỗ ) thi nghi số ( - )</t>
  </si>
  <si>
    <t xml:space="preserve">  11) Nguån vèn ®Çu t­ XDCB</t>
  </si>
  <si>
    <t>II. Nguån kinh phÝ vµ quü kh¸c</t>
  </si>
  <si>
    <t xml:space="preserve">  1) Nguån kinh phÝ</t>
  </si>
  <si>
    <t>V.23</t>
  </si>
  <si>
    <t>C161</t>
  </si>
  <si>
    <t xml:space="preserve">  2) Nguån kinh phÝ ®· h×nh thµnh TSC§</t>
  </si>
  <si>
    <t>C466</t>
  </si>
  <si>
    <t>Tæng céng nguån vèn (430=300+400)</t>
  </si>
  <si>
    <t>c¸c chØ tiªu ngoµi b¶ng c©n ®èi kÕ to¸n</t>
  </si>
  <si>
    <t>sè cuèi n¨m</t>
  </si>
  <si>
    <t>(3)</t>
  </si>
  <si>
    <t>1- Tµi s¶n cho thuª ngoµi</t>
  </si>
  <si>
    <t>2- VËt t­ hµng ho¸ nhËn gi÷ hé,nhËn gia c«ng, hµng viÖn trî</t>
  </si>
  <si>
    <t>2.1 VËt t­, hµng ho¸ nhËn gi÷ hé, nhËn gia c«ng</t>
  </si>
  <si>
    <t>2.2 VËt t­ hµng ho¸ nhËn gi÷ hé khi cæ phÇn ho¸</t>
  </si>
  <si>
    <t>2.3 VËt t­ hµng ho¸ viÖn trî</t>
  </si>
  <si>
    <t>3- Hµng ho¸ nhËn b¸n hé, nhËn ký göi</t>
  </si>
  <si>
    <t>4- Nî khã ®ßi ®· xö lý</t>
  </si>
  <si>
    <t>5- Ngo¹i tÖ c¸c lo¹i</t>
  </si>
  <si>
    <t>6- Dù to¸n chi sù nghiÖp, dù ¸n</t>
  </si>
  <si>
    <t>Bảng cân đối số phát sinh</t>
  </si>
  <si>
    <t>Tháng 8 Năm 2008</t>
  </si>
  <si>
    <t>Tài khoản</t>
  </si>
  <si>
    <t>Dư đầu kỳ</t>
  </si>
  <si>
    <t>Phát sinh trong kỳ</t>
  </si>
  <si>
    <t>Luỹ kế từ đầu năm</t>
  </si>
  <si>
    <t>Dư cuối kỳ</t>
  </si>
  <si>
    <t>TT</t>
  </si>
  <si>
    <t>Mã TK</t>
  </si>
  <si>
    <t>Tên TK</t>
  </si>
  <si>
    <t>Nợ</t>
  </si>
  <si>
    <t>Có</t>
  </si>
  <si>
    <t>111</t>
  </si>
  <si>
    <t>Tiền mặt</t>
  </si>
  <si>
    <t>1111</t>
  </si>
  <si>
    <t>Tiền  Việt Nam</t>
  </si>
  <si>
    <t>112</t>
  </si>
  <si>
    <t>Tiền gửi ngân hàng</t>
  </si>
  <si>
    <t>1121</t>
  </si>
  <si>
    <t>Tiền Việt Nam</t>
  </si>
  <si>
    <t>11211</t>
  </si>
  <si>
    <t>Tiền gửi ngân hàng Công thương Cẩm phả</t>
  </si>
  <si>
    <t>11212</t>
  </si>
  <si>
    <t>Tiền gửi ngân hàng Đầu tư</t>
  </si>
  <si>
    <t>112121</t>
  </si>
  <si>
    <t>112122</t>
  </si>
  <si>
    <t>11216</t>
  </si>
  <si>
    <t>NH Công thương Cẩm Phả (bán cổ phần)</t>
  </si>
  <si>
    <t>11217</t>
  </si>
  <si>
    <t xml:space="preserve">Ngân hàng Thương mại cổ phần Sài Gòn - Hà Nội </t>
  </si>
  <si>
    <t>11218</t>
  </si>
  <si>
    <t>N.Hàng TMCP Hàng Hải Việt Nam - Chi nhánh Cẩm Phả</t>
  </si>
  <si>
    <t>11219</t>
  </si>
  <si>
    <t>Ngân hàng quốc tế VIB Bank - Chi nhánh Cẩm Phả</t>
  </si>
  <si>
    <t>131</t>
  </si>
  <si>
    <t>Phải thu của khách hàng</t>
  </si>
  <si>
    <t>13121</t>
  </si>
  <si>
    <t>Phải thu tiền Than</t>
  </si>
  <si>
    <t>133</t>
  </si>
  <si>
    <t>Thuế GTGT được khấu trừ</t>
  </si>
  <si>
    <t>1331</t>
  </si>
  <si>
    <t>Thuế GTGT được khấu trừ của hàng hoá, dịch vụ</t>
  </si>
  <si>
    <t>136</t>
  </si>
  <si>
    <t>Phải thu nội bộ</t>
  </si>
  <si>
    <t>1368</t>
  </si>
  <si>
    <t>Phải thu nội bộ khác</t>
  </si>
  <si>
    <t>138</t>
  </si>
  <si>
    <t>Phải thu khác</t>
  </si>
  <si>
    <t>1385</t>
  </si>
  <si>
    <t>Phải thu về cổ phần hoá</t>
  </si>
  <si>
    <t>13853</t>
  </si>
  <si>
    <t>Phải thu về chi cổ phần hoá</t>
  </si>
  <si>
    <t>1388</t>
  </si>
  <si>
    <t xml:space="preserve">Phải thu khác </t>
  </si>
  <si>
    <t>13889</t>
  </si>
  <si>
    <t>Các khoản phải thu khác</t>
  </si>
  <si>
    <t>141</t>
  </si>
  <si>
    <t>Tạm ứng</t>
  </si>
  <si>
    <t>142</t>
  </si>
  <si>
    <t>Chi phí trả trước ngắn hạn</t>
  </si>
  <si>
    <t>1422</t>
  </si>
  <si>
    <t>Chi phí chờ kết chuyển</t>
  </si>
  <si>
    <t>152</t>
  </si>
  <si>
    <t>Nguyên vật liệu</t>
  </si>
  <si>
    <t>1521</t>
  </si>
  <si>
    <t>Nguyên liệu, vật liệu</t>
  </si>
  <si>
    <t>1522</t>
  </si>
  <si>
    <t>Nhiên liệu</t>
  </si>
  <si>
    <t>1528</t>
  </si>
  <si>
    <t>Vật liệu khác</t>
  </si>
  <si>
    <t>154</t>
  </si>
  <si>
    <t>Chi phí sản xuất kinh doanh dở dang</t>
  </si>
  <si>
    <t>1541</t>
  </si>
  <si>
    <t>Chi phí sản xuất, KD dở dang Than</t>
  </si>
  <si>
    <t>1543</t>
  </si>
  <si>
    <t>Chi phí SX, KD dở dang Vật liệu nổ</t>
  </si>
  <si>
    <t>15431</t>
  </si>
  <si>
    <t>Chi phí cung cấp điện</t>
  </si>
  <si>
    <t>1547</t>
  </si>
  <si>
    <t>Sản phẩm dở dang cơ khí</t>
  </si>
  <si>
    <t>155</t>
  </si>
  <si>
    <t>Thành phẩm</t>
  </si>
  <si>
    <t>1551</t>
  </si>
  <si>
    <t>Thành phẩm Than</t>
  </si>
  <si>
    <t>211</t>
  </si>
  <si>
    <t>Tài sản cố định hữu hình</t>
  </si>
  <si>
    <t>2111</t>
  </si>
  <si>
    <t>Nhà cửa vật kiến trúc</t>
  </si>
  <si>
    <t>2112</t>
  </si>
  <si>
    <t>Máy móc, thiết bị</t>
  </si>
  <si>
    <t>2113</t>
  </si>
  <si>
    <t>Phương tiện vận tải, truyền dẫn</t>
  </si>
  <si>
    <t>2114</t>
  </si>
  <si>
    <t>Thiết bị, dụng cụ quản lý</t>
  </si>
  <si>
    <t>2118</t>
  </si>
  <si>
    <t>Tài sản cố định khác</t>
  </si>
  <si>
    <t>213</t>
  </si>
  <si>
    <t>Tài sản cố định vô hình</t>
  </si>
  <si>
    <t>2138</t>
  </si>
  <si>
    <t>TSCĐ vô hình khác</t>
  </si>
  <si>
    <t>214</t>
  </si>
  <si>
    <t>Khấu hao TSCĐ</t>
  </si>
  <si>
    <t>2141</t>
  </si>
  <si>
    <t>Hao mòn tài sản cố định hữu hình</t>
  </si>
  <si>
    <t>2143</t>
  </si>
  <si>
    <t>Hao mòn tài sản cố định vô hình</t>
  </si>
  <si>
    <t>228</t>
  </si>
  <si>
    <t>Đầu tư dài hạn khác</t>
  </si>
  <si>
    <t>2281</t>
  </si>
  <si>
    <t>2282</t>
  </si>
  <si>
    <t>Trái phiếu</t>
  </si>
  <si>
    <t>241</t>
  </si>
  <si>
    <t xml:space="preserve">Xây dựng cơ bản dở dang </t>
  </si>
  <si>
    <t>2411</t>
  </si>
  <si>
    <t>Mua sắm tài sản cố định</t>
  </si>
  <si>
    <t>2412</t>
  </si>
  <si>
    <t>Xây dựng cơ bản</t>
  </si>
  <si>
    <t>24121</t>
  </si>
  <si>
    <t xml:space="preserve">Chi phí đầu tư XDCB dở dang </t>
  </si>
  <si>
    <t>241211</t>
  </si>
  <si>
    <t>Chi phí đầu tư XDCB dở dang thuê ngoài</t>
  </si>
  <si>
    <t>241212</t>
  </si>
  <si>
    <t>Chi phí đầu tư XDCB dở dang tự làm</t>
  </si>
  <si>
    <t>2413</t>
  </si>
  <si>
    <t>Sửa chữa lớn tài sản cố định</t>
  </si>
  <si>
    <t>242</t>
  </si>
  <si>
    <t>244</t>
  </si>
  <si>
    <t>Ký cược ký quỹ dài hạn</t>
  </si>
  <si>
    <t>311</t>
  </si>
  <si>
    <t>Vay ngăn hạn</t>
  </si>
  <si>
    <t>3113</t>
  </si>
  <si>
    <t>Vay ngắn hạn khác</t>
  </si>
  <si>
    <t>315</t>
  </si>
  <si>
    <t>Nợ dài hạn đến hạn trả</t>
  </si>
  <si>
    <t>3151</t>
  </si>
  <si>
    <t>Nợ dài hạn đến hạn trả các tổ chức tín dụng Ngân hàng</t>
  </si>
  <si>
    <t>3152</t>
  </si>
  <si>
    <t>Nợ dài hạn đến hạn trả tổ chức tín dụng tập đoàn</t>
  </si>
  <si>
    <t>3153</t>
  </si>
  <si>
    <t>Nợ dài hạn đến hạn trả khác</t>
  </si>
  <si>
    <t>331</t>
  </si>
  <si>
    <t>Phải trả cho người bán</t>
  </si>
  <si>
    <t>3311</t>
  </si>
  <si>
    <t>Phải trả cho người bán ngoài tập đoàn</t>
  </si>
  <si>
    <t>3312</t>
  </si>
  <si>
    <t>Phải trả cho người bán trong tập đoàn</t>
  </si>
  <si>
    <t>33121</t>
  </si>
  <si>
    <t>Phải trả tiền Than</t>
  </si>
  <si>
    <t>333</t>
  </si>
  <si>
    <t>3331</t>
  </si>
  <si>
    <t>Thuế giá trị gia tăng phải nộp</t>
  </si>
  <si>
    <t>33311</t>
  </si>
  <si>
    <t>Thuế gtgt đầu ra</t>
  </si>
  <si>
    <t>3334</t>
  </si>
  <si>
    <t>Thuế Thu nhập doanh nghiệp</t>
  </si>
  <si>
    <t>3335</t>
  </si>
  <si>
    <t xml:space="preserve">Thuế thu nhập cá nhân </t>
  </si>
  <si>
    <t>3336</t>
  </si>
  <si>
    <t>Thuế tài nguyên</t>
  </si>
  <si>
    <t>3337</t>
  </si>
  <si>
    <t>Thuế nhà đất, tiền thuê đất</t>
  </si>
  <si>
    <t>3338</t>
  </si>
  <si>
    <t>Các loại thuế khác</t>
  </si>
  <si>
    <t>3339</t>
  </si>
  <si>
    <t>Phí, phí lệ và các khoản phải nộp khác</t>
  </si>
  <si>
    <t>334</t>
  </si>
  <si>
    <t>Phải trả công nhân viên</t>
  </si>
  <si>
    <t>3341</t>
  </si>
  <si>
    <t>Phải trả người lao động</t>
  </si>
  <si>
    <t>33411</t>
  </si>
  <si>
    <t>Phải trả người lao động về tiền lương</t>
  </si>
  <si>
    <t>33412</t>
  </si>
  <si>
    <t>Phải trả người lao động về tiền ăn ca</t>
  </si>
  <si>
    <t>335</t>
  </si>
  <si>
    <t xml:space="preserve">Chi phí phải trả </t>
  </si>
  <si>
    <t>3352</t>
  </si>
  <si>
    <t>Trích trước chi phí SCL TSCĐ</t>
  </si>
  <si>
    <t>336</t>
  </si>
  <si>
    <t>Phải trả nội bộ</t>
  </si>
  <si>
    <t>3363</t>
  </si>
  <si>
    <t>Phải trả nội bộ giữa công ty con với tập đoàn</t>
  </si>
  <si>
    <t>33631</t>
  </si>
  <si>
    <t>Phải trả các khoản phí , quỹ</t>
  </si>
  <si>
    <t>336311</t>
  </si>
  <si>
    <t>Phải trả chi phí đào tạo ,chi phí chăm sóc sức khoẻ</t>
  </si>
  <si>
    <t>336312</t>
  </si>
  <si>
    <t>Phải trả chi phí cấp cứu mỏ</t>
  </si>
  <si>
    <t>336313</t>
  </si>
  <si>
    <t>Phải trả chi phí thăm dò than và khảo sát</t>
  </si>
  <si>
    <t>336314</t>
  </si>
  <si>
    <t>Phải trả chi phí môi trường</t>
  </si>
  <si>
    <t>336315</t>
  </si>
  <si>
    <t>Phải trả chi phí NCKHKT</t>
  </si>
  <si>
    <t>336316</t>
  </si>
  <si>
    <t>Phải trả quỹ đổi mới cơ cấu chất lượng lao động</t>
  </si>
  <si>
    <t>336317</t>
  </si>
  <si>
    <t>Phải trả quỹ thưởng trong lương</t>
  </si>
  <si>
    <t>338</t>
  </si>
  <si>
    <t xml:space="preserve">Phải trả phả nộp khác </t>
  </si>
  <si>
    <t>3382</t>
  </si>
  <si>
    <t>Kinh phí công đoàn</t>
  </si>
  <si>
    <t>3383</t>
  </si>
  <si>
    <t>Bảo hiểm xã hội</t>
  </si>
  <si>
    <t>3384</t>
  </si>
  <si>
    <t>Bảo hiểm y tế</t>
  </si>
  <si>
    <t>3385</t>
  </si>
  <si>
    <t>Phải trả về cổ phần hoá</t>
  </si>
  <si>
    <t>33852</t>
  </si>
  <si>
    <t>Phải trả tiền thu bán cổ phần thuộc vốn NN</t>
  </si>
  <si>
    <t>3388</t>
  </si>
  <si>
    <t>Phải trả phải nộp khác</t>
  </si>
  <si>
    <t>3389</t>
  </si>
  <si>
    <t>Kinh phí Đảng</t>
  </si>
  <si>
    <t>341</t>
  </si>
  <si>
    <t>3411</t>
  </si>
  <si>
    <t xml:space="preserve">Vay dài hạn các tổ chức tín dụng ngân hàng </t>
  </si>
  <si>
    <t>34111</t>
  </si>
  <si>
    <t>Vay dài hạn  ngân hàng Công thương</t>
  </si>
  <si>
    <t>34113</t>
  </si>
  <si>
    <t>Vay trung, dài hạn NHNN&amp;PTNT Hạ Long</t>
  </si>
  <si>
    <t>3412</t>
  </si>
  <si>
    <t>Vay dài hạn tại tổ chức tín dụng tập đoàn</t>
  </si>
  <si>
    <t>34121</t>
  </si>
  <si>
    <t>34122</t>
  </si>
  <si>
    <t>Vay dài hạn vốn môi trường tập đoàn</t>
  </si>
  <si>
    <t>351</t>
  </si>
  <si>
    <t>Quỹ dự phòng trợ cấp mất việc làm</t>
  </si>
  <si>
    <t>411</t>
  </si>
  <si>
    <t>Nguồn vốn kinh doanh</t>
  </si>
  <si>
    <t>4111</t>
  </si>
  <si>
    <t>Vốn đầu tư của chủ sở hữu</t>
  </si>
  <si>
    <t>421</t>
  </si>
  <si>
    <t>Lãi chưa phân phối</t>
  </si>
  <si>
    <t>4212</t>
  </si>
  <si>
    <t>Lợi nhuận năm nay</t>
  </si>
  <si>
    <t>431</t>
  </si>
  <si>
    <t>Quỹ khen thưởng phúc lợi</t>
  </si>
  <si>
    <t>4312</t>
  </si>
  <si>
    <t>Quỹ phúc lợi</t>
  </si>
  <si>
    <t>4313</t>
  </si>
  <si>
    <t>Quỹ phúc lợi đã hình thành TSCĐ</t>
  </si>
  <si>
    <t>511</t>
  </si>
  <si>
    <t>Doanh thu bán hàng</t>
  </si>
  <si>
    <t>5112</t>
  </si>
  <si>
    <t>Doanh thu bán các thành phẩm</t>
  </si>
  <si>
    <t>51121</t>
  </si>
  <si>
    <t xml:space="preserve">Doanh thu than </t>
  </si>
  <si>
    <t>5113</t>
  </si>
  <si>
    <t xml:space="preserve">Doanh thu dịch vụ </t>
  </si>
  <si>
    <t>51131</t>
  </si>
  <si>
    <t>Doanh thu cung cấp điện</t>
  </si>
  <si>
    <t>51132</t>
  </si>
  <si>
    <t>Doanh thu cho thuê kho bãi</t>
  </si>
  <si>
    <t>512</t>
  </si>
  <si>
    <t>Doanh thu nội bộ</t>
  </si>
  <si>
    <t>5122</t>
  </si>
  <si>
    <t>51221</t>
  </si>
  <si>
    <t>515</t>
  </si>
  <si>
    <t xml:space="preserve">Doanh thu hoạt động tài chính </t>
  </si>
  <si>
    <t>621</t>
  </si>
  <si>
    <t>Chi phí nguyên liệu, vật liệu trực tiếp</t>
  </si>
  <si>
    <t>6211</t>
  </si>
  <si>
    <t>Chi phí NL, VL sản xuất Than</t>
  </si>
  <si>
    <t>622</t>
  </si>
  <si>
    <t>Chi phí nhân công trực tiếp</t>
  </si>
  <si>
    <t>6221</t>
  </si>
  <si>
    <t>Chi phí NCTT sản xuất Than</t>
  </si>
  <si>
    <t>627</t>
  </si>
  <si>
    <t>Chi phí sản xuất chung</t>
  </si>
  <si>
    <t>6271</t>
  </si>
  <si>
    <t>Chi phí nhân viên phân xưởng</t>
  </si>
  <si>
    <t>6272</t>
  </si>
  <si>
    <t>Chi phí vật liệu</t>
  </si>
  <si>
    <t>6274</t>
  </si>
  <si>
    <t>6277</t>
  </si>
  <si>
    <t>6278</t>
  </si>
  <si>
    <t>Chi phí bằng tiền khác</t>
  </si>
  <si>
    <t>632</t>
  </si>
  <si>
    <t>6322</t>
  </si>
  <si>
    <t>Giá vốn hàng bán thành phẩm</t>
  </si>
  <si>
    <t>63221</t>
  </si>
  <si>
    <t>Giá vốn hàng bán Than</t>
  </si>
  <si>
    <t>6323</t>
  </si>
  <si>
    <t>Giá vốn hàng bán cung cấp dịch vụ</t>
  </si>
  <si>
    <t>63231</t>
  </si>
  <si>
    <t>Giá vốn cung cấp điện</t>
  </si>
  <si>
    <t>635</t>
  </si>
  <si>
    <t>641</t>
  </si>
  <si>
    <t>Chi phí bán hàng</t>
  </si>
  <si>
    <t>6411</t>
  </si>
  <si>
    <t>Chi phí nhân viên</t>
  </si>
  <si>
    <t>6412</t>
  </si>
  <si>
    <t>Chi phí vật liệu bao bì</t>
  </si>
  <si>
    <t>6414</t>
  </si>
  <si>
    <t>6417</t>
  </si>
  <si>
    <t>6418</t>
  </si>
  <si>
    <t>642</t>
  </si>
  <si>
    <t>Chi phí quản lý doanh nghiệp</t>
  </si>
  <si>
    <t>6421</t>
  </si>
  <si>
    <t>Chi phí nhân viên quản lý</t>
  </si>
  <si>
    <t>6422</t>
  </si>
  <si>
    <t>Chi phí vật liệu quản lý</t>
  </si>
  <si>
    <t>6424</t>
  </si>
  <si>
    <t>6425</t>
  </si>
  <si>
    <t>Thuế, phí và lệ phí</t>
  </si>
  <si>
    <t>6427</t>
  </si>
  <si>
    <t>6428</t>
  </si>
  <si>
    <t>711</t>
  </si>
  <si>
    <t>Thu nhập khác</t>
  </si>
  <si>
    <t>811</t>
  </si>
  <si>
    <t>Chi phí khác</t>
  </si>
  <si>
    <t>911</t>
  </si>
  <si>
    <t>Xác định kết quả kinh doanh</t>
  </si>
  <si>
    <t>Tổng cộng</t>
  </si>
  <si>
    <t>No 152, 154,155,153</t>
  </si>
  <si>
    <t>C«ng ty cp than m«ng d­¬ng - vinacomin</t>
  </si>
  <si>
    <t>(Ban hµnh theo Q§ sè 15/2006/Q§-BTC</t>
  </si>
  <si>
    <t>Ngµy 20/03/2006 cña Bé tr­ëng BTC)</t>
  </si>
  <si>
    <t xml:space="preserve"> kÕt qu¶ ho¹t ®éng kinh doanh </t>
  </si>
  <si>
    <t>§Õn 30 th¸ng 6 n¨m 2014</t>
  </si>
  <si>
    <t>§· nhËp sè n¨m truoc cña 6 th¸ng 2013</t>
  </si>
  <si>
    <t xml:space="preserve">          §¬n vÞ tÝnh : §ång</t>
  </si>
  <si>
    <t>chØ tiªu</t>
  </si>
  <si>
    <t>m·</t>
  </si>
  <si>
    <t>thuyÕt minh</t>
  </si>
  <si>
    <t>Quý II</t>
  </si>
  <si>
    <t>Luü kÕ tõ ®Çu n¨m ®Õn cuèi quý</t>
  </si>
  <si>
    <t>LK ®Õn Quý Trước năm nay</t>
  </si>
  <si>
    <t>N¨m nay</t>
  </si>
  <si>
    <t>N¨m tr­íc</t>
  </si>
  <si>
    <t>N¨m Tr­íc</t>
  </si>
  <si>
    <t xml:space="preserve"> 1. Doanh thu b¸n hµng vµ cung cÊp dÞch vô</t>
  </si>
  <si>
    <t>VI.25</t>
  </si>
  <si>
    <t>§· nhËp sè 3 thang 2014</t>
  </si>
  <si>
    <t xml:space="preserve"> 2. C¸c kho¶n gi¶m trõ doanh thu </t>
  </si>
  <si>
    <t>3. Doanh thu thuÇn vÒ  b¸n hµng vµ cung cÊp    dÞch vô( 10 = 01-02 )</t>
  </si>
  <si>
    <t>4. Gi¸ vèn hµng b¸n</t>
  </si>
  <si>
    <t>VI.27</t>
  </si>
  <si>
    <t>5. Lîi nhuËn gép vÒ b¸n hµng vµ cung cÊp dÞch vô (20=10-11)</t>
  </si>
  <si>
    <t xml:space="preserve"> 6- Doanh thu ho¹t ®éng tµi chÝnh</t>
  </si>
  <si>
    <t>VI.26</t>
  </si>
  <si>
    <t xml:space="preserve"> 7- Chi tµi chÝnh</t>
  </si>
  <si>
    <t>VI.28</t>
  </si>
  <si>
    <t xml:space="preserve">        Trong ®ã: Chi phÝ l·i vay</t>
  </si>
  <si>
    <t xml:space="preserve"> 8. Chi phÝ b¸n hµng</t>
  </si>
  <si>
    <t xml:space="preserve"> 9. Chi phÝ qu¶n lý doanh nghiÖp</t>
  </si>
  <si>
    <t xml:space="preserve"> 11- Thu nhËp kh¸c</t>
  </si>
  <si>
    <t xml:space="preserve"> 12- Chi phÝ kh¸c</t>
  </si>
  <si>
    <t xml:space="preserve"> 13. Lîi nhuËn kh¸c (40= 31-32 )</t>
  </si>
  <si>
    <t xml:space="preserve"> 14. Tæng lîi nhuËn tr­íc thuÕ (50=30+40)</t>
  </si>
  <si>
    <t xml:space="preserve"> 15. Chi phÝ thuÕ TNDN hiÖn hµnh</t>
  </si>
  <si>
    <t>VI.30</t>
  </si>
  <si>
    <t>* Trong ®ã: - ThuÕ TNDN ®iÒu chØnh sau KTNN n¨m 2012</t>
  </si>
  <si>
    <t xml:space="preserve"> 16. Chi phÝ thuÕ TNDN ho·n l¹i</t>
  </si>
  <si>
    <t>Thu nhập chịu thuế TNDN 6 thang</t>
  </si>
  <si>
    <t xml:space="preserve"> 17. Lîi nhuËn sau thuÕ (60= 50-51 -52)</t>
  </si>
  <si>
    <t xml:space="preserve"> 18. L·i c¬ b¶n trªn cæ phiÕu (*)</t>
  </si>
  <si>
    <r>
      <t xml:space="preserve">tËp ®oµn cn than - ks viÖt nam                                                                           </t>
    </r>
    <r>
      <rPr>
        <i/>
        <sz val="12"/>
        <rFont val=".VnTimeH"/>
        <family val="2"/>
      </rPr>
      <t xml:space="preserve"> mÉu sè: b02a - dn</t>
    </r>
  </si>
  <si>
    <r>
      <t xml:space="preserve"> 10. Lîi nhuËn thuÇn tõ h®kd </t>
    </r>
    <r>
      <rPr>
        <b/>
        <sz val="10"/>
        <rFont val=".VnArial Narrow"/>
        <family val="2"/>
      </rPr>
      <t>{30= [20+21-22-24-25]}</t>
    </r>
  </si>
  <si>
    <t>tËp ®oµn cn than - ks viÖt nam</t>
  </si>
  <si>
    <t>MÉu sè B03 - DN</t>
  </si>
  <si>
    <t>c«ng ty cp than m«ng d­¬ng - vinacomin</t>
  </si>
  <si>
    <t>( Ban hµnh kÌm theo Q§ sè 15/2006/Q§-BTC</t>
  </si>
  <si>
    <t>ngµy 20/3/2006 cña Bé tr­ëng BTC )</t>
  </si>
  <si>
    <t>B¸o c¸o l­u chuyÓn tiÒn tÖ</t>
  </si>
  <si>
    <t>( Theo ph­¬ng ph¸p gi¸n tiÕp )</t>
  </si>
  <si>
    <t>6 th¸ng n¨m 2014</t>
  </si>
  <si>
    <t>§¬n vÞ tÝnh: ®ång</t>
  </si>
  <si>
    <t>Lòy kÕ tõ ®Çu n¨m ®Õn cuèi quý nµy</t>
  </si>
  <si>
    <t>CHỈ TIÊU</t>
  </si>
  <si>
    <t>MÃ SỐ</t>
  </si>
  <si>
    <t>ĐẾN 30 THÁNG 6</t>
  </si>
  <si>
    <t>C.KỲ NĂM TRƯỚC</t>
  </si>
  <si>
    <t>I. LƯU CHUYỂN TIỀN TỪ HOẠT ĐỘNG SẢN XUẤT KINH DOANH</t>
  </si>
  <si>
    <t>1. Lợi nhuận trước thuế</t>
  </si>
  <si>
    <t>01</t>
  </si>
  <si>
    <t>2. Điều chỉnh cho các khoản:</t>
  </si>
  <si>
    <t>Khấu hao tài sản cố định</t>
  </si>
  <si>
    <t>02</t>
  </si>
  <si>
    <t>Các khoản dự phòng</t>
  </si>
  <si>
    <t>03</t>
  </si>
  <si>
    <t>Chênh lệch tỷ giá hối đoái chưa thực hiện</t>
  </si>
  <si>
    <t>04</t>
  </si>
  <si>
    <t>Lãi lỗ từ hoạt động đầu tư</t>
  </si>
  <si>
    <t>05</t>
  </si>
  <si>
    <t xml:space="preserve">Chi phí lãi vay </t>
  </si>
  <si>
    <t>06</t>
  </si>
  <si>
    <t>3. Lợi nhuận từ hoạt động kinh doanh trước thay đổi vốn lưu động</t>
  </si>
  <si>
    <t>08</t>
  </si>
  <si>
    <t>(Tăng)/Giảm các khoản phải thu</t>
  </si>
  <si>
    <t>09</t>
  </si>
  <si>
    <t>(Tăng)/Giảm hàng tồn kho</t>
  </si>
  <si>
    <t>10</t>
  </si>
  <si>
    <t>Tăng/(Giảm) các khoản phải trả (không bao gồm lãi vay phải trả và thuế TNDN phải nộp)</t>
  </si>
  <si>
    <t>11</t>
  </si>
  <si>
    <t>(Tăng)/Giảm chi phí trả trước</t>
  </si>
  <si>
    <t>Tiền lãi vay đã trả</t>
  </si>
  <si>
    <t>Thuế thu nhập doanh nghiệp đã nộp</t>
  </si>
  <si>
    <t>Tiền thu khác từ hoạt động kinh doanh</t>
  </si>
  <si>
    <t>Tiền chi khác cho hoạt động kinh doanh</t>
  </si>
  <si>
    <t>Lưu chuyển tiền thuần từ hoạt động kinh doanh</t>
  </si>
  <si>
    <t>II. LƯU CHUYỂN TIỀN TỪ HOẠT ĐỘNG ĐẦU TƯ</t>
  </si>
  <si>
    <t>1. Tiền chi để mua sắm và xây dựng TSCĐ và các tài sản dài hạn khác</t>
  </si>
  <si>
    <t>21</t>
  </si>
  <si>
    <t>Lấy Ps có 331/241</t>
  </si>
  <si>
    <t>2.Tiền thu từ thanh lý, nhượng bán TSCĐ và các tài sản dài hạn khác</t>
  </si>
  <si>
    <t>22</t>
  </si>
  <si>
    <t>3. Tiền chi cho vay, mua các công cụ nợ của đơn vị khác</t>
  </si>
  <si>
    <t>23</t>
  </si>
  <si>
    <t>4.Tiền thu hồi cho vay, bán lại các công cụ nợ của đơn vị khác</t>
  </si>
  <si>
    <t>24</t>
  </si>
  <si>
    <t>5. Tiền chi đầu tư góp vốn vào đơn vị khác</t>
  </si>
  <si>
    <t>25</t>
  </si>
  <si>
    <t>6. Tiền thu hồi đầu tư góp vốn vào đơn vị khác</t>
  </si>
  <si>
    <t>26</t>
  </si>
  <si>
    <t>7. Tiền thu lãi cho vay, cổ tức và lợi nhuận được chia</t>
  </si>
  <si>
    <t>27</t>
  </si>
  <si>
    <t>Lưu chuyển tiền thuần từ hoạt động đầu tư</t>
  </si>
  <si>
    <t>30</t>
  </si>
  <si>
    <t>III. LƯU CHUYỂN TIỀN TỪ H. ĐỘNG TÀI CHÍNH</t>
  </si>
  <si>
    <t>1.Tiền thu từ phát hành cổ phiếu, nhận vốn góp của chủ sở hữu</t>
  </si>
  <si>
    <t>31</t>
  </si>
  <si>
    <t>2.Tiền chi trả vốn góp cho các chủ sở hữu, mua lại cổ phiếu của doanh nghiệp đã phát hành</t>
  </si>
  <si>
    <t>3. Tiền vay ngắn hạn, dài hạn nhận được</t>
  </si>
  <si>
    <t>33</t>
  </si>
  <si>
    <t>4. Tiền chi trả nợ gốc vay</t>
  </si>
  <si>
    <t>5. Tiền chi trả nợ thuê tài chính</t>
  </si>
  <si>
    <t>35</t>
  </si>
  <si>
    <t>6. Cổ tức, lợi nhuận đã trả cho chủ sở hữu</t>
  </si>
  <si>
    <t>36</t>
  </si>
  <si>
    <t>Lưu chuyển tiền thuần từ hoạt động tài chính</t>
  </si>
  <si>
    <t>Lưu chuyển tiền thuần trong kỳ (50 = 20+30+40)</t>
  </si>
  <si>
    <t>50</t>
  </si>
  <si>
    <t>Tiền và các khoản tương đương tiền tồn đầu kỳ</t>
  </si>
  <si>
    <t>60</t>
  </si>
  <si>
    <t>Ảnh hưởng của thay đổi tỷ giá quy đổi ngoại tệ</t>
  </si>
  <si>
    <t>61</t>
  </si>
  <si>
    <t>Tiền và các khoản tương đương tiền tồn cuối kỳ</t>
  </si>
  <si>
    <t>70</t>
  </si>
  <si>
    <r>
      <t xml:space="preserve">Thu tõ thanh lý TK N111;112 ; TK co 711 + 515 </t>
    </r>
    <r>
      <rPr>
        <sz val="12"/>
        <color indexed="10"/>
        <rFont val=".VnTime"/>
        <family val="2"/>
      </rPr>
      <t>-</t>
    </r>
    <r>
      <rPr>
        <sz val="12"/>
        <color indexed="12"/>
        <rFont val=".VnTime"/>
        <family val="0"/>
      </rPr>
      <t xml:space="preserve"> Chi thanh lý TK 811 </t>
    </r>
  </si>
  <si>
    <t>TẬP ĐOÀN CN THAN - KS VIỆT NAM</t>
  </si>
  <si>
    <t>Mẫu số B04 - DN</t>
  </si>
  <si>
    <t>13 trang</t>
  </si>
  <si>
    <t>CÔNG TY CP THAN MÔNG DƯƠNG - VIANCOMIN</t>
  </si>
  <si>
    <t>(Ban hành kèm theo QĐ số 15/2006/QĐ-BTC</t>
  </si>
  <si>
    <t>ngày 20/3/2006 của Bộ trưởng BTC)</t>
  </si>
  <si>
    <t>BẢN THUYẾT MINH BÁO CÁO TÀI CHÍNH</t>
  </si>
  <si>
    <t>Đến 30 tháng 6  năm 2014</t>
  </si>
  <si>
    <t>§· söa sè 6 thang cïng kú n¨m tr­íc</t>
  </si>
  <si>
    <t>I</t>
  </si>
  <si>
    <t>Đặc điểm hoạt động của doanh nghiệp</t>
  </si>
  <si>
    <t>Hình thức sở hữu vốn:</t>
  </si>
  <si>
    <t>Công ty Cổ phần than Mông Dương - TKV là Công ty Cổ phần được chuyển đổi từ Doanh nghiệp Nhà Nước  theo Quyết định số 2222/QĐ-HĐQT ngày 19 tháng 9 năm 2007 của  Hội đồng quản trị  Tập đoàn Công nghiệp Than - Khoáng sản Việt Nam.</t>
  </si>
  <si>
    <t>Trụ sở chính của Công ty tại Phường Mông Dương - Thành phố Cẩm Phả -  Tỉnh Quảng Ninh.</t>
  </si>
  <si>
    <t xml:space="preserve"> - Tỷ lệ cổ phần nhà nước</t>
  </si>
  <si>
    <t>54,03% tương ứng</t>
  </si>
  <si>
    <t>81.491.930.000 đồng</t>
  </si>
  <si>
    <t xml:space="preserve"> - Tỷ lệ cổ phần của các đối tượng khác</t>
  </si>
  <si>
    <t>45,97% tương ứng</t>
  </si>
  <si>
    <t>69.347.590.000 đồng</t>
  </si>
  <si>
    <t>Lĩnh vực kinh doanh:</t>
  </si>
  <si>
    <t xml:space="preserve">Lĩnh vực kinh doanh của Công ty là sản xuất và kinh doanh </t>
  </si>
  <si>
    <t>Ngành nghề kinh doanh : Sản xuất chế biến và kinh doanh than</t>
  </si>
  <si>
    <t xml:space="preserve">Hoạt động chính của Công ty là: </t>
  </si>
  <si>
    <t xml:space="preserve"> - Khai thác và thu gom than cứng;</t>
  </si>
  <si>
    <t xml:space="preserve"> - Hoạt động dịch vụ hỗ trợ khai thác mỏ và quặng khác;</t>
  </si>
  <si>
    <t xml:space="preserve"> - Sản xuất các cấu kiện kim loại;</t>
  </si>
  <si>
    <t xml:space="preserve"> - Sửa chữa thiết bị điện tử, quang học và thiết bị điện;</t>
  </si>
  <si>
    <t xml:space="preserve"> - Xây dựng nhà các loại, các công trình công ích, công trình kỹ thuật dân dụng khác;</t>
  </si>
  <si>
    <t xml:space="preserve"> - Sản xuất bê tông và các sản phẩm từ bê tông, thạch cao, gia công cơ khí;</t>
  </si>
  <si>
    <t xml:space="preserve"> - Vận tải hành khách đường bộ, vận tải hàng hoá đường sắt, đường bộ và  đường thuỷ nội địa;</t>
  </si>
  <si>
    <t xml:space="preserve"> - Kinh doanh bất động sản, quyền sử dụng đất thuộc chủ sở hữu, chủ sử dụng hoặc đi thuê;</t>
  </si>
  <si>
    <t xml:space="preserve"> - Bán buôn máy móc thiết bị, nhiên liệu, vật liệu, thiết bị lắp đặt khác trong xây dựng.</t>
  </si>
  <si>
    <t>Trụ sở chính của Công ty tại Phường Mông Dương - Thị xã Cẩm Phả -  Tỉnh Quảng Ninh.</t>
  </si>
  <si>
    <t>Đặc điểm hoạt động của doanh nghiệp trong năm tài chính có ảnh hưởng đến báo cáo tài chính.</t>
  </si>
  <si>
    <t>II</t>
  </si>
  <si>
    <t>Kỳ kế toán, đơn vị tiền tệ sử dụng trong kế toán:</t>
  </si>
  <si>
    <t>Kỳ kế toán: Bắt đầu từ ngày 01 - 01 - 2014, kết thúc vào ngày 31 - 12 - 2014</t>
  </si>
  <si>
    <t>Đơn vị sử dụng tiền tệ trong kế toán: Đồng việt nam</t>
  </si>
  <si>
    <t>III</t>
  </si>
  <si>
    <t>Chuẩn mực và chế độ kế toán áp dụng</t>
  </si>
  <si>
    <t>Chế độ kế toán áp dụng:</t>
  </si>
  <si>
    <t>Tuyên bố về việc tuân thủ chuẩn mực kế toán và chế độ kế toán Việt Nam</t>
  </si>
  <si>
    <t>Hình thức kế toán áp dụng: Công ty áp dụng hình thức kế toán Nhật ký chứng từ</t>
  </si>
  <si>
    <t>IV</t>
  </si>
  <si>
    <t>Các chính sách kế toán áp dụng</t>
  </si>
  <si>
    <t>Nguyên tắc ghi nhận các khoản tiền và các khoản tương đương tiền :</t>
  </si>
  <si>
    <t>Chênh lệch tỷ giá thực tế phát sinh trong kỳ và chênh lệch tỷ giá do đánh giá lại số dư các khoản mục tiền tệ tại thời điểm cuối năm được kết chuyển vào doanh thu hoặc chi phí tài chính trong năm tài chính.</t>
  </si>
  <si>
    <t>Nguyên tắc ghi nhận hàng tồn kho:</t>
  </si>
  <si>
    <t>Giá trị hàng tồn kho của Công ty được xác định theo phương pháp Nhập trước - Xuất trước;  Thành phẩm và Sản phẩm dở dang cuối kỳ được xác định theo Chế độ kế toán áp dụng cho Tập đoàn Công nghiệp than - Khoáng sản Việt Nam.</t>
  </si>
  <si>
    <t xml:space="preserve">Hàng tồn kho được hạch toán theo phương pháp kê khai thường xuyên. </t>
  </si>
  <si>
    <t>Nguyên tắc ghi nhận và khấu hao tài sản cố định :</t>
  </si>
  <si>
    <t>Tài sản cố định hữu hình và Tài sản cố định vô hình được ghi nhận theo giá gốc. Trong quá trình sử dụng, tài sản cố định hữu hình được ghi nhận theo nguyên giá, hao mòn luỹ kế và giá trị còn lại.</t>
  </si>
  <si>
    <t>Khấu hao được trích theo phương pháp đường thẳng. Thời gian khấu hao được ước tính như sau: ( theo TT45/2013 )</t>
  </si>
  <si>
    <t>Hai lam bao cao qui xem lai</t>
  </si>
  <si>
    <t xml:space="preserve"> - Nhà cửa, vật kiến trúc</t>
  </si>
  <si>
    <t xml:space="preserve">   5-50  năm</t>
  </si>
  <si>
    <t xml:space="preserve"> - Máy móc, thiết bị  </t>
  </si>
  <si>
    <t xml:space="preserve">   3-20  năm</t>
  </si>
  <si>
    <t xml:space="preserve"> - Phương tiện vận tải  </t>
  </si>
  <si>
    <t xml:space="preserve">   6-30  năm</t>
  </si>
  <si>
    <t xml:space="preserve"> - Dụng cụ quản lý</t>
  </si>
  <si>
    <t xml:space="preserve">   3-10  năm</t>
  </si>
  <si>
    <t>Công ty thực hiện khấu hao nhanh theo đúng thông tư số 203-BTC, mức khấu hao nhanh không quá 02 lần.</t>
  </si>
  <si>
    <t>Nguyên tắc ghi nhận các khoản đầu tư tài chính:</t>
  </si>
  <si>
    <t>Nguyên tắc ghi nhận và vốn hoá các khoản chi phí đi vay:</t>
  </si>
  <si>
    <t>Nguyên tắc ghi nhận và phân bổ chi phí trả trước:</t>
  </si>
  <si>
    <t>Các chi phí trả trước chỉ liên quan đến chi phí sản xuất kinh doanh năm tài chính hiện tại được ghi nhận là chi phí trả trước ngắn hạn và đuợc tính vào chi phí sản xuất kinh doanh trong năm tài chính</t>
  </si>
  <si>
    <t>Nguyên tắc ghi nhận chi phí phải trả</t>
  </si>
  <si>
    <t>Nguyên tắc ghi nhận vốn chủ sở hữu</t>
  </si>
  <si>
    <t>Vốn đầu tư của chủ sở hữu được ghi nhận theo số vốn thực góp của chủ sở hữu.</t>
  </si>
  <si>
    <t xml:space="preserve"> 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t>
  </si>
  <si>
    <t>Nguyên tắc và phương pháp ghi nhận doanh thu:</t>
  </si>
  <si>
    <t>Doanh thu bán hàng được ghi nhận khi đồng thời thoả mãn các điều kiện sau:</t>
  </si>
  <si>
    <t xml:space="preserve"> - Phần lớn rủi ro và lợi ích gắn liền với quyền sở hữu sản phẩm hoặc hàng hoá đã được chuyển giao cho người mua.</t>
  </si>
  <si>
    <t xml:space="preserve"> - Công ty không còn nắm giữ quyền quản lý hàng hoá như người sở hữu hàng hoá hoặc quyền kiểm soát hàng hoá.</t>
  </si>
  <si>
    <t xml:space="preserve"> - Doanh thu được xác định tương đối chắc chắn;</t>
  </si>
  <si>
    <t xml:space="preserve"> - Công ty đã thu được hoặc sẽ thu được lợi ích kinh tế từ giao dịch bán hàng</t>
  </si>
  <si>
    <t xml:space="preserve"> - Xác định được chi phí liên quan đến giao dịch bán hàng</t>
  </si>
  <si>
    <t>Doanh thu cung cấp dịch vụ</t>
  </si>
  <si>
    <t>- Doanh thu được xác định tương đối chắc chắn;</t>
  </si>
  <si>
    <t>- Có khả năng thu được lợi ích kinh tế từ giao dịch cung cấp dịch vụ đó;</t>
  </si>
  <si>
    <t>- Xác định được phần công việc đã hoàn thành vào ngày lập Bảng cân đối kế toán;</t>
  </si>
  <si>
    <t>- Xác định được chi phí phát sinh cho giao dịch và chi phí để hoàn thành giao dịch cung cấp dịch vụ đó</t>
  </si>
  <si>
    <t xml:space="preserve">Phần công việc cung cấp dịch vụ đã hoàn thành được xác định theo phương pháp đánh giá công việc hoàn thành.  </t>
  </si>
  <si>
    <t xml:space="preserve"> Doanh thu hoạt động tài chính</t>
  </si>
  <si>
    <t>Doanh thu  hoạt động tài chính khác được ghi nhận khi thỏa mãn đồng thời hai (2) điều kiện sau:</t>
  </si>
  <si>
    <t>- Có khả năng thu được lợi ích kinh tế từ giao dịch đó;</t>
  </si>
  <si>
    <t>- Doanh thu được xác định tương đối chắc chắn.</t>
  </si>
  <si>
    <t>Cổ tức, lợi nhuận được chia được ghi nhận khi Công ty được quyền nhận cổ tức hoặc được quyền nhận lợi nhuận từ việc góp vốn.</t>
  </si>
  <si>
    <t>Nguyên tắc và phương pháp ghi nhận chi phí tài chính:</t>
  </si>
  <si>
    <t>Các khoản chi phí được ghi nhận vào chi phí tài chính gồm:</t>
  </si>
  <si>
    <t>- Chi phí cho vay và đi vay vốn;</t>
  </si>
  <si>
    <t>- Các khoản lỗ do thay đổi tỷ giá hối đoái của các nghiệp vụ phát sinh liên quan đến ngoại tệ;</t>
  </si>
  <si>
    <t>Nguyên tắc và phương  pháp ghi nhận chi phí  thuế thu nhập doanh nghiệp hiện hành, chi phí</t>
  </si>
  <si>
    <t>thuế thu nhập hoãn lại.</t>
  </si>
  <si>
    <t>Chi phí thuế thu nhập doanh nghiệp hiện hành được xác định trên cơ sở thu nhập chịu thuế  và thuế suất thuế TNDN trong năm hiện hành.</t>
  </si>
  <si>
    <t>Các nghiệp vụ dự phòng rủi ro, hối đoái.</t>
  </si>
  <si>
    <t>Các nguyên tắc và phương pháp kế toán khác</t>
  </si>
  <si>
    <t>V</t>
  </si>
  <si>
    <t>Thông tin bổ sung cho các khoản mục trình bày trong Bảng cân đối kế toán và báo cáo kết quả</t>
  </si>
  <si>
    <t>hoạt động kinh doanh</t>
  </si>
  <si>
    <t>Tiền</t>
  </si>
  <si>
    <t>Cuối kỳ</t>
  </si>
  <si>
    <t>Đầu năm</t>
  </si>
  <si>
    <t>M· TK Nî</t>
  </si>
  <si>
    <t>- Tiền mặt:</t>
  </si>
  <si>
    <t>- Tiền gửi ngân hàng:</t>
  </si>
  <si>
    <t>- Các khoản tương đương tiền:</t>
  </si>
  <si>
    <t>Cộng</t>
  </si>
  <si>
    <t>Các khoản đầu tư tài chính ngắn hạn:</t>
  </si>
  <si>
    <t>- Chứng khoán đầu tư ngắn hạn:</t>
  </si>
  <si>
    <t>- Đầu tư ngắn hạn khác:</t>
  </si>
  <si>
    <t>- Dự phòng giảm giá đầu tư ngắn hạn:</t>
  </si>
  <si>
    <t>Cộng:</t>
  </si>
  <si>
    <t>Các khoản phải thu khác:</t>
  </si>
  <si>
    <t>-  Phải thu về cổ phần hoá:</t>
  </si>
  <si>
    <t>- Phải thu về cổ tức và lợi nhuận được chia:</t>
  </si>
  <si>
    <t>- Phải thu của người lao động:</t>
  </si>
  <si>
    <t>- Phải thu khác:</t>
  </si>
  <si>
    <t>N 138,,338n,336</t>
  </si>
  <si>
    <t>Hàng tồn kho:</t>
  </si>
  <si>
    <t>- Hàng mua đang đi đường:</t>
  </si>
  <si>
    <t>- Nguyên liệu, vật liệu:</t>
  </si>
  <si>
    <t>N 152</t>
  </si>
  <si>
    <t>- Công cụ, dụng cụ:</t>
  </si>
  <si>
    <t>N 153</t>
  </si>
  <si>
    <t>- Chi phí SX, KD dở dang:</t>
  </si>
  <si>
    <t>N 154</t>
  </si>
  <si>
    <t>- Thành phẩm:</t>
  </si>
  <si>
    <t>N 155</t>
  </si>
  <si>
    <t>- Hàng hoá:</t>
  </si>
  <si>
    <t>- Hàng gửi đi bán:</t>
  </si>
  <si>
    <t>- Hàng hoá kho bảo thuế:</t>
  </si>
  <si>
    <t>- Hàng hoá bất động sản:</t>
  </si>
  <si>
    <t>Cộng giá gốc hàng tồn kho:</t>
  </si>
  <si>
    <t>* Giá trị ghi sổ của hàng tồn kho dùng đề thế chấp, cầm cố đảm bảo các khoản nợ phải trả:</t>
  </si>
  <si>
    <t>* Giá trị hoàn nhập dự phòng giảm giá hàng tồn kho trong năm:</t>
  </si>
  <si>
    <t>* Giá trị trích lập dự phòng giảm gía hàng tồn kho:</t>
  </si>
  <si>
    <t>Thuế và các khoản phải thu nhà nước:</t>
  </si>
  <si>
    <t>- Thuế thu nhập doanh nghiệp nộp thừa:</t>
  </si>
  <si>
    <t>N 3334</t>
  </si>
  <si>
    <t>- Thuế GTGT nộp thừa:</t>
  </si>
  <si>
    <t>N 3331</t>
  </si>
  <si>
    <t>- Thuế TNCN nộp thừa:</t>
  </si>
  <si>
    <t>N 3335</t>
  </si>
  <si>
    <t>- Thuế tài nguyên</t>
  </si>
  <si>
    <t>N 3336</t>
  </si>
  <si>
    <t>- Phí môi trường nộp NSĐP</t>
  </si>
  <si>
    <t>N 3339</t>
  </si>
  <si>
    <t xml:space="preserve"> -  Các loại thuế khác</t>
  </si>
  <si>
    <t>N 3338</t>
  </si>
  <si>
    <t>Phải thu dài hạn nội bộ:</t>
  </si>
  <si>
    <t>- Cho vay dài hạn nội bộ:</t>
  </si>
  <si>
    <t>- Phải thu dài hạn nội bộ khác:</t>
  </si>
  <si>
    <t>07</t>
  </si>
  <si>
    <t>Phải thu dài hạn khác:</t>
  </si>
  <si>
    <t>- Ký quỹ, ký cược dài hạn:</t>
  </si>
  <si>
    <t>- Các khoản tiền nhận uỷ thác:</t>
  </si>
  <si>
    <t>- Cho vay không có lãi:</t>
  </si>
  <si>
    <t>- Phải thu dài hạn khác:</t>
  </si>
  <si>
    <t>N 138</t>
  </si>
  <si>
    <t>Tien trong rõng la so du TK cua c¸c L©m tr­êng trªn sæ c«ng nî 138</t>
  </si>
  <si>
    <t>08. Tăng, giảm tài sản cố định hữu hình</t>
  </si>
  <si>
    <t>Khoản mục</t>
  </si>
</sst>
</file>

<file path=xl/styles.xml><?xml version="1.0" encoding="utf-8"?>
<styleSheet xmlns="http://schemas.openxmlformats.org/spreadsheetml/2006/main">
  <numFmts count="10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Red]\(#,##0\);_(* &quot;-&quot;??_);@"/>
    <numFmt numFmtId="166" formatCode="General_)"/>
    <numFmt numFmtId="167" formatCode="_ * #,##0_)\ _$_ ;_ * \(#,##0\)\ _$_ ;_ * &quot;-&quot;??_)\ _$_ ;_ @_ "/>
    <numFmt numFmtId="168" formatCode="_-* #,##0_-;\-* #,##0_-;_-* &quot;-&quot;_-;_-@_-"/>
    <numFmt numFmtId="169" formatCode="_-* #,##0.00_-;\-* #,##0.00_-;_-* &quot;-&quot;??_-;_-@_-"/>
    <numFmt numFmtId="170" formatCode="&quot;$&quot;#,##0;[Red]\-&quot;$&quot;#,##0"/>
    <numFmt numFmtId="171" formatCode="_-&quot;$&quot;* #,##0_-;\-&quot;$&quot;* #,##0_-;_-&quot;$&quot;* &quot;-&quot;_-;_-@_-"/>
    <numFmt numFmtId="172" formatCode="_-&quot;$&quot;* #,##0.00_-;\-&quot;$&quot;* #,##0.00_-;_-&quot;$&quot;* &quot;-&quot;??_-;_-@_-"/>
    <numFmt numFmtId="173" formatCode="#,##0\ &quot;$&quot;_);[Red]\(#,##0\ &quot;$&quot;\)"/>
    <numFmt numFmtId="174" formatCode="_ * #,##0_)\ _$_ ;_ * \(#,##0\)\ _$_ ;_ * &quot;-&quot;_)\ _$_ ;_ @_ "/>
    <numFmt numFmtId="175" formatCode="_ * #,##0.00_)\ _$_ ;_ * \(#,##0.00\)\ _$_ ;_ * &quot;-&quot;??_)\ _$_ ;_ @_ "/>
    <numFmt numFmtId="176" formatCode="_ * #,##0.0_)\ _$_ ;_ * \(#,##0.0\)\ _$_ ;_ * &quot;-&quot;??_)\ _$_ ;_ @_ "/>
    <numFmt numFmtId="177" formatCode="&quot;\&quot;#,##0;[Red]&quot;\&quot;\-#,##0"/>
    <numFmt numFmtId="178" formatCode="&quot;\&quot;#,##0.00;[Red]&quot;\&quot;\-#,##0.00"/>
    <numFmt numFmtId="179" formatCode="\$#,##0\ ;\(\$#,##0\)"/>
    <numFmt numFmtId="180" formatCode="0.00_)"/>
    <numFmt numFmtId="181" formatCode="&quot;®&quot;#,##0.00_);[Red]\(&quot;®&quot;#,##0.00\)"/>
    <numFmt numFmtId="182" formatCode="&quot;$&quot;###,0&quot;.&quot;00_);[Red]\(&quot;$&quot;###,0&quot;.&quot;00\)"/>
    <numFmt numFmtId="183" formatCode=";;"/>
    <numFmt numFmtId="184" formatCode="0.000_)"/>
    <numFmt numFmtId="185" formatCode="\ \ \ \ \ \ \+\ @"/>
    <numFmt numFmtId="186" formatCode="0\ \ \ \ "/>
    <numFmt numFmtId="187" formatCode="#,##0.00\ \ \ "/>
    <numFmt numFmtId="188" formatCode="#,##0.00\ &quot;F&quot;;[Red]\-#,##0.00\ &quot;F&quot;"/>
    <numFmt numFmtId="189" formatCode="#,##0.00\ &quot;½&quot;;[Red]\-#,##0.00\ &quot;½&quot;"/>
    <numFmt numFmtId="190" formatCode="_-* #,##0_$_-;\-* #,##0_$_-;_-* &quot;-&quot;_$_-;_-@_-"/>
    <numFmt numFmtId="191" formatCode="_-* #,##0.00_$_-;\-* #,##0.00_$_-;_-* &quot;-&quot;??_$_-;_-@_-"/>
    <numFmt numFmtId="192" formatCode="_(* #,##0.0000_);_(* \(#,##0.0000\);_(* &quot;-&quot;??_);_(@_)"/>
    <numFmt numFmtId="193" formatCode="_(* #,##0.00000_);_(* \(#,##0.00000\);_(* &quot;-&quot;??_);_(@_)"/>
    <numFmt numFmtId="194" formatCode="_(* #,##0.000000_);_(* \(#,##0.000000\);_(* &quot;-&quot;??_);_(@_)"/>
    <numFmt numFmtId="195" formatCode="0.0"/>
    <numFmt numFmtId="196" formatCode="_(* #,##0.0_);_(* \(#,##0.0\);_(* &quot;-&quot;?_);_(@_)"/>
    <numFmt numFmtId="197" formatCode="#,##0\ &quot;F&quot;;\-#,##0\ &quot;F&quot;"/>
    <numFmt numFmtId="198" formatCode="#,##0\ &quot;F&quot;;[Red]\-#,##0\ &quot;F&quot;"/>
    <numFmt numFmtId="199" formatCode="#,##0.0_);\(#,##0.0\)"/>
    <numFmt numFmtId="200" formatCode="0.0%;[Red]\(0.0%\)"/>
    <numFmt numFmtId="201" formatCode="0.0%;\(0.0%\)"/>
    <numFmt numFmtId="202" formatCode="#,##0.000_);\(#,##0.000\)"/>
    <numFmt numFmtId="203" formatCode="_ * #,##0.00_)&quot;£&quot;_ ;_ * \(#,##0.00\)&quot;£&quot;_ ;_ * &quot;-&quot;??_)&quot;£&quot;_ ;_ @_ "/>
    <numFmt numFmtId="204" formatCode="_(* #,##0.0000000_);_(* \(#,##0.0000000\);_(* &quot;-&quot;??_);_(@_)"/>
    <numFmt numFmtId="205" formatCode="#,##0.00000000\ \ "/>
    <numFmt numFmtId="206" formatCode="#&quot;,&quot;##0.00\ &quot;F&quot;;[Red]\-#&quot;,&quot;##0.00\ &quot;F&quot;"/>
    <numFmt numFmtId="207" formatCode="_(* #,##0.000_);_(* \(#,##0.000\);_(* &quot;-&quot;??_);_(@_)"/>
    <numFmt numFmtId="208" formatCode="&quot;\&quot;#,##0;[Red]&quot;\&quot;&quot;\&quot;\-#,##0"/>
    <numFmt numFmtId="209" formatCode="_ * #,##0_ ;_ * \-#,##0_ ;_ * &quot;-&quot;_ ;_ @_ "/>
    <numFmt numFmtId="210" formatCode="_ * #,##0.00_ ;_ * \-#,##0.00_ ;_ * &quot;-&quot;??_ ;_ @_ "/>
    <numFmt numFmtId="211" formatCode="#,##0_)_%;\(#,##0\)_%;"/>
    <numFmt numFmtId="212" formatCode="_._.* #,##0.0_)_%;_._.* \(#,##0.0\)_%;_._.* \ .0_)_%"/>
    <numFmt numFmtId="213" formatCode="#,##0.0_)_%;\(#,##0.0\)_%;\ \ .0_)_%"/>
    <numFmt numFmtId="214" formatCode="###,###,##0.000"/>
    <numFmt numFmtId="215" formatCode="#.##0_);\(#.##0\)"/>
    <numFmt numFmtId="216" formatCode="_._.* #,##0.000_)_%;_._.* \(#,##0.000\)_%;_._.* \ .000_)_%"/>
    <numFmt numFmtId="217" formatCode="* \(#,##0\);* #,##0_);&quot;-&quot;??_);@"/>
    <numFmt numFmtId="218" formatCode="_ &quot;$&quot;\ * #,##0.00_ ;_ &quot;$&quot;\ * \-#,##0.00_ ;_ &quot;$&quot;\ * &quot;-&quot;??_ ;_ @_ "/>
    <numFmt numFmtId="219" formatCode="&quot;$&quot;* #,##0_)_%;&quot;$&quot;* \(#,##0\)_%;&quot;$&quot;* &quot;-&quot;??_)_%;@_)_%"/>
    <numFmt numFmtId="220" formatCode="_-* #,##0.0000\ _F_-;\-* #,##0.0000\ _F_-;_-* &quot;-&quot;??\ _F_-;_-@_-"/>
    <numFmt numFmtId="221" formatCode="_ &quot;$&quot;\ * #,##0_ ;_ &quot;$&quot;\ * \-#,##0_ ;_ &quot;$&quot;\ * &quot;-&quot;??_ ;_ @_ "/>
    <numFmt numFmtId="222" formatCode="_(* #.##0._);_(* \(#.##0.\);_(* &quot;-&quot;??_);_(@_)"/>
    <numFmt numFmtId="223" formatCode="&quot;$&quot;* #,##0.00_);&quot;$&quot;* \(#,##0.00\)"/>
    <numFmt numFmtId="224" formatCode="_ * #,##0.0_ ;_ * \-#,##0.0_ ;_ * &quot;-&quot;??_ ;_ @_ "/>
    <numFmt numFmtId="225" formatCode="_(* #.##._);_(* \(#.##.\);_(* &quot;-&quot;??_);_(@_ⴆ"/>
    <numFmt numFmtId="226" formatCode="_ * #,##0_ ;_ * \-#,##0_ ;_ * &quot;-&quot;??_ ;_ @_ "/>
    <numFmt numFmtId="227" formatCode="_(* #.#._);_(* \(#.#.\);_(* &quot;-&quot;??_);_(@_ⴆ"/>
    <numFmt numFmtId="228" formatCode="* #,##0_);* \(#,##0\);&quot;-&quot;??_);@"/>
    <numFmt numFmtId="229" formatCode="_-&quot;ß&quot;* #,##0_-;\-&quot;ß&quot;* #,##0_-;_-&quot;ß&quot;* &quot;-&quot;_-;_-@_-"/>
    <numFmt numFmtId="230" formatCode="_-&quot;ß&quot;* #,##0.00_-;\-&quot;ß&quot;* #,##0.00_-;_-&quot;ß&quot;* &quot;-&quot;??_-;_-@_-"/>
    <numFmt numFmtId="231" formatCode="0_)%;\(0\)%"/>
    <numFmt numFmtId="232" formatCode="&quot;\&quot;#,##0.00;[Red]&quot;\&quot;&quot;\&quot;&quot;\&quot;&quot;\&quot;&quot;\&quot;&quot;\&quot;\-#,##0.00"/>
    <numFmt numFmtId="233" formatCode="mmm\-yyyy"/>
    <numFmt numFmtId="234" formatCode="&quot;$&quot;* #,##0_);&quot;$&quot;* \(#,##0\)"/>
    <numFmt numFmtId="235" formatCode="&quot;$&quot;* #,##0.00_)_%;&quot;$&quot;* \(#,##0.00\)_%"/>
    <numFmt numFmtId="236" formatCode="&quot;$&quot;* #,##0_)_%;&quot;$&quot;* \(#,##0\)_%"/>
    <numFmt numFmtId="237" formatCode="#,##0_)_%;\(#,##0\)_%"/>
    <numFmt numFmtId="238" formatCode="#,##0.00_)_%;\(#,##0.00\)_%"/>
    <numFmt numFmtId="239" formatCode="&quot;ß&quot;\t#,##0_);\(&quot;ß&quot;\t#,##0\)"/>
    <numFmt numFmtId="240" formatCode="_(\ß* \t#,##0_);_(\ß* \(\t#,##0\);_(\ß* &quot;-&quot;_);_(@_)"/>
    <numFmt numFmtId="241" formatCode="&quot;ß&quot;\t#,##0_);[Red]\(&quot;ß&quot;\t#,##0\)"/>
    <numFmt numFmtId="242" formatCode="&quot;\&quot;#,##0;[Red]\-&quot;\&quot;#,##0"/>
    <numFmt numFmtId="243" formatCode="&quot;\&quot;#,##0.00;\-&quot;\&quot;#,##0.00"/>
    <numFmt numFmtId="244" formatCode="_-* #,##0.0_-;\-* #,##0.0_-;_-* &quot;-&quot;??_-;_-@_-"/>
    <numFmt numFmtId="245" formatCode="_ * #,##0_)_L_._ ;_ * \(#,##0\)_L_._ ;_ * &quot;-&quot;_)_L_._ ;_ @_ "/>
    <numFmt numFmtId="246" formatCode="###,0&quot;.&quot;00\ &quot;F&quot;;[Red]\-###,0&quot;.&quot;00\ &quot;F&quot;"/>
    <numFmt numFmtId="247" formatCode="###,0&quot;,&quot;00\ &quot;F&quot;;[Red]\-###,0&quot;,&quot;00\ &quot;F&quot;"/>
    <numFmt numFmtId="248" formatCode="_ * #,##0.000_)\ _$_ ;_ * \(#,##0.000\)\ _$_ ;_ * &quot;-&quot;??_)\ _$_ ;_ @_ "/>
    <numFmt numFmtId="249" formatCode="0.0000000000000"/>
    <numFmt numFmtId="250" formatCode="#,##0.000"/>
    <numFmt numFmtId="251" formatCode="#,##0.00000000"/>
    <numFmt numFmtId="252" formatCode="_ * #.##0.00_)\ _$_ ;_ * \(#.##0.00\)\ _$_ ;_ * &quot;-&quot;??_)\ _$_ ;_ @_ "/>
    <numFmt numFmtId="253" formatCode="#,##0.0"/>
    <numFmt numFmtId="254" formatCode="#,##0.0000"/>
    <numFmt numFmtId="255" formatCode="#.##0.00"/>
  </numFmts>
  <fonts count="287">
    <font>
      <sz val="12"/>
      <name val=".VnTime"/>
      <family val="0"/>
    </font>
    <font>
      <sz val="11"/>
      <color indexed="8"/>
      <name val="Calibri"/>
      <family val="2"/>
    </font>
    <font>
      <sz val="10"/>
      <name val="Arial"/>
      <family val="0"/>
    </font>
    <font>
      <sz val="10"/>
      <name val="MS Sans Serif"/>
      <family val="2"/>
    </font>
    <font>
      <sz val="8"/>
      <name val=".VnTime"/>
      <family val="0"/>
    </font>
    <font>
      <sz val="11"/>
      <name val=".VnTimeH"/>
      <family val="2"/>
    </font>
    <font>
      <b/>
      <sz val="11"/>
      <name val=".VnTime"/>
      <family val="2"/>
    </font>
    <font>
      <b/>
      <sz val="11"/>
      <name val=".VnTimeH"/>
      <family val="2"/>
    </font>
    <font>
      <i/>
      <sz val="10"/>
      <name val=".VnTime"/>
      <family val="2"/>
    </font>
    <font>
      <sz val="11"/>
      <name val=".VnTime"/>
      <family val="2"/>
    </font>
    <font>
      <b/>
      <sz val="10"/>
      <name val=".VnTimeH"/>
      <family val="2"/>
    </font>
    <font>
      <b/>
      <sz val="16"/>
      <name val=".VnTimeH"/>
      <family val="2"/>
    </font>
    <font>
      <b/>
      <i/>
      <sz val="12"/>
      <name val=".VnTime"/>
      <family val="2"/>
    </font>
    <font>
      <b/>
      <i/>
      <sz val="16"/>
      <name val=".vntime"/>
      <family val="2"/>
    </font>
    <font>
      <i/>
      <sz val="16"/>
      <name val=".vntime"/>
      <family val="2"/>
    </font>
    <font>
      <b/>
      <sz val="14"/>
      <color indexed="10"/>
      <name val=".VnTime"/>
      <family val="2"/>
    </font>
    <font>
      <b/>
      <sz val="16"/>
      <name val=".VnTime"/>
      <family val="2"/>
    </font>
    <font>
      <b/>
      <sz val="12"/>
      <name val=".VnTime"/>
      <family val="2"/>
    </font>
    <font>
      <i/>
      <sz val="12"/>
      <name val=".VnTime"/>
      <family val="2"/>
    </font>
    <font>
      <sz val="11"/>
      <name val=".vntime"/>
      <family val="0"/>
    </font>
    <font>
      <i/>
      <sz val="11"/>
      <name val=".VnTime"/>
      <family val="2"/>
    </font>
    <font>
      <b/>
      <sz val="11"/>
      <name val="Times New Roman"/>
      <family val="1"/>
    </font>
    <font>
      <b/>
      <sz val="11"/>
      <color indexed="10"/>
      <name val="Times New Roman"/>
      <family val="1"/>
    </font>
    <font>
      <b/>
      <sz val="10"/>
      <name val="Times New Roman"/>
      <family val="1"/>
    </font>
    <font>
      <sz val="10"/>
      <name val="Times New Roman"/>
      <family val="1"/>
    </font>
    <font>
      <b/>
      <i/>
      <sz val="12"/>
      <name val="Times New Roman"/>
      <family val="1"/>
    </font>
    <font>
      <sz val="11"/>
      <name val="Times New Roman"/>
      <family val="1"/>
    </font>
    <font>
      <b/>
      <sz val="11"/>
      <color indexed="8"/>
      <name val="Times New Roman"/>
      <family val="1"/>
    </font>
    <font>
      <sz val="12"/>
      <name val="Times New Roman"/>
      <family val="1"/>
    </font>
    <font>
      <sz val="12"/>
      <color indexed="10"/>
      <name val=".VnTime"/>
      <family val="0"/>
    </font>
    <font>
      <sz val="11"/>
      <color indexed="10"/>
      <name val="Times New Roman"/>
      <family val="1"/>
    </font>
    <font>
      <sz val="12"/>
      <color indexed="12"/>
      <name val=".VnTime"/>
      <family val="0"/>
    </font>
    <font>
      <sz val="11"/>
      <color indexed="8"/>
      <name val="Times New Roman"/>
      <family val="1"/>
    </font>
    <font>
      <sz val="12"/>
      <color indexed="10"/>
      <name val="Times New Roman"/>
      <family val="1"/>
    </font>
    <font>
      <b/>
      <sz val="12"/>
      <name val="Times New Roman"/>
      <family val="1"/>
    </font>
    <font>
      <sz val="14"/>
      <color indexed="12"/>
      <name val=".VnTime"/>
      <family val="0"/>
    </font>
    <font>
      <b/>
      <sz val="11"/>
      <color indexed="12"/>
      <name val="Times New Roman"/>
      <family val="1"/>
    </font>
    <font>
      <b/>
      <sz val="12"/>
      <color indexed="10"/>
      <name val=".VnTime"/>
      <family val="2"/>
    </font>
    <font>
      <b/>
      <sz val="8"/>
      <name val="Tahoma"/>
      <family val="0"/>
    </font>
    <font>
      <sz val="8"/>
      <name val="Tahoma"/>
      <family val="0"/>
    </font>
    <font>
      <b/>
      <sz val="9"/>
      <name val="Tahoma"/>
      <family val="0"/>
    </font>
    <font>
      <sz val="9"/>
      <name val="Tahoma"/>
      <family val="0"/>
    </font>
    <font>
      <sz val="10"/>
      <name val=".VnTime"/>
      <family val="0"/>
    </font>
    <font>
      <sz val="9"/>
      <name val="ﾀﾞｯﾁ"/>
      <family val="3"/>
    </font>
    <font>
      <sz val="12"/>
      <name val="VNtimes new roman"/>
      <family val="0"/>
    </font>
    <font>
      <sz val="10"/>
      <name val="?? ??"/>
      <family val="1"/>
    </font>
    <font>
      <sz val="12"/>
      <name val="바탕체"/>
      <family val="1"/>
    </font>
    <font>
      <sz val="12"/>
      <name val="????"/>
      <family val="1"/>
    </font>
    <font>
      <sz val="12"/>
      <name val="Courier"/>
      <family val="3"/>
    </font>
    <font>
      <sz val="12"/>
      <name val="???"/>
      <family val="1"/>
    </font>
    <font>
      <sz val="12"/>
      <name val="|??¢¥¢¬¨Ï"/>
      <family val="1"/>
    </font>
    <font>
      <sz val="10"/>
      <name val="굴림체"/>
      <family val="3"/>
    </font>
    <font>
      <sz val="10"/>
      <color indexed="8"/>
      <name val="ARIAL"/>
      <family val="0"/>
    </font>
    <font>
      <sz val="11"/>
      <name val="–¾’©"/>
      <family val="1"/>
    </font>
    <font>
      <b/>
      <u val="single"/>
      <sz val="14"/>
      <color indexed="8"/>
      <name val=".VnBook-AntiquaH"/>
      <family val="2"/>
    </font>
    <font>
      <sz val="12"/>
      <name val="¹ÙÅÁÃ¼"/>
      <family val="1"/>
    </font>
    <font>
      <i/>
      <sz val="12"/>
      <color indexed="8"/>
      <name val=".VnBook-AntiquaH"/>
      <family val="2"/>
    </font>
    <font>
      <sz val="12"/>
      <color indexed="8"/>
      <name val=".VnArial Narrow"/>
      <family val="2"/>
    </font>
    <font>
      <b/>
      <sz val="12"/>
      <color indexed="8"/>
      <name val=".VnBook-Antiqua"/>
      <family val="2"/>
    </font>
    <font>
      <i/>
      <sz val="12"/>
      <color indexed="8"/>
      <name val=".VnBook-Antiqua"/>
      <family val="2"/>
    </font>
    <font>
      <sz val="14"/>
      <name val=".VnTimeH"/>
      <family val="2"/>
    </font>
    <font>
      <sz val="12"/>
      <color indexed="9"/>
      <name val=".VnArial Narrow"/>
      <family val="2"/>
    </font>
    <font>
      <sz val="11"/>
      <name val="돋움"/>
      <family val="3"/>
    </font>
    <font>
      <sz val="12"/>
      <name val="±¼¸²Ã¼"/>
      <family val="3"/>
    </font>
    <font>
      <sz val="12"/>
      <name val="¹UAAA¼"/>
      <family val="3"/>
    </font>
    <font>
      <sz val="10"/>
      <name val="±¼¸²A¼"/>
      <family val="3"/>
    </font>
    <font>
      <sz val="9"/>
      <name val="ＭＳ ゴシック"/>
      <family val="3"/>
    </font>
    <font>
      <sz val="8"/>
      <name val="Times New Roman"/>
      <family val="0"/>
    </font>
    <font>
      <sz val="12"/>
      <color indexed="20"/>
      <name val=".VnArial Narrow"/>
      <family val="2"/>
    </font>
    <font>
      <sz val="12"/>
      <name val="Tms Rmn"/>
      <family val="0"/>
    </font>
    <font>
      <sz val="12"/>
      <name val="µ¸¿òÃ¼"/>
      <family val="3"/>
    </font>
    <font>
      <sz val="11"/>
      <name val="µ¸¿ò"/>
      <family val="1"/>
    </font>
    <font>
      <sz val="10"/>
      <name val="Helv"/>
      <family val="0"/>
    </font>
    <font>
      <b/>
      <sz val="12"/>
      <color indexed="52"/>
      <name val=".VnArial Narrow"/>
      <family val="2"/>
    </font>
    <font>
      <b/>
      <sz val="10"/>
      <name val="Helv"/>
      <family val="0"/>
    </font>
    <font>
      <b/>
      <sz val="10"/>
      <name val="Arial"/>
      <family val="2"/>
    </font>
    <font>
      <b/>
      <sz val="12"/>
      <color indexed="9"/>
      <name val=".VnArial Narrow"/>
      <family val="2"/>
    </font>
    <font>
      <sz val="11"/>
      <name val="Tms Rmn"/>
      <family val="0"/>
    </font>
    <font>
      <sz val="9"/>
      <name val="Arial"/>
      <family val="2"/>
    </font>
    <font>
      <b/>
      <sz val="14"/>
      <name val="Arial"/>
      <family val="2"/>
    </font>
    <font>
      <sz val="10"/>
      <name val="MS Serif"/>
      <family val="0"/>
    </font>
    <font>
      <b/>
      <sz val="10"/>
      <name val="VNI-Helve-Condense"/>
      <family val="0"/>
    </font>
    <font>
      <sz val="10"/>
      <color indexed="8"/>
      <name val="Arial"/>
      <family val="0"/>
    </font>
    <font>
      <sz val="12"/>
      <name val="Arial"/>
      <family val="0"/>
    </font>
    <font>
      <sz val="10"/>
      <color indexed="16"/>
      <name val="MS Serif"/>
      <family val="0"/>
    </font>
    <font>
      <i/>
      <sz val="12"/>
      <color indexed="23"/>
      <name val=".VnArial Narrow"/>
      <family val="2"/>
    </font>
    <font>
      <sz val="12"/>
      <color indexed="17"/>
      <name val=".VnArial Narrow"/>
      <family val="2"/>
    </font>
    <font>
      <sz val="8"/>
      <name val="Arial"/>
      <family val="2"/>
    </font>
    <font>
      <b/>
      <sz val="12"/>
      <color indexed="9"/>
      <name val="Tms Rmn"/>
      <family val="0"/>
    </font>
    <font>
      <b/>
      <sz val="12"/>
      <name val="Helv"/>
      <family val="0"/>
    </font>
    <font>
      <b/>
      <sz val="12"/>
      <name val="Arial"/>
      <family val="2"/>
    </font>
    <font>
      <b/>
      <sz val="18"/>
      <name val="Arial"/>
      <family val="2"/>
    </font>
    <font>
      <b/>
      <sz val="11"/>
      <color indexed="56"/>
      <name val=".VnArial Narrow"/>
      <family val="2"/>
    </font>
    <font>
      <b/>
      <sz val="11"/>
      <name val="Arial"/>
      <family val="2"/>
    </font>
    <font>
      <sz val="11"/>
      <name val="VNHelvet"/>
      <family val="0"/>
    </font>
    <font>
      <b/>
      <sz val="8"/>
      <name val="MS Sans Serif"/>
      <family val="0"/>
    </font>
    <font>
      <b/>
      <sz val="14"/>
      <name val=".VnTimeH"/>
      <family val="2"/>
    </font>
    <font>
      <sz val="8"/>
      <color indexed="12"/>
      <name val="Helv"/>
      <family val="0"/>
    </font>
    <font>
      <sz val="12"/>
      <name val="VnTime(Ds)"/>
      <family val="1"/>
    </font>
    <font>
      <sz val="12"/>
      <color indexed="52"/>
      <name val=".VnArial Narrow"/>
      <family val="2"/>
    </font>
    <font>
      <b/>
      <sz val="11"/>
      <name val="Helv"/>
      <family val="0"/>
    </font>
    <font>
      <sz val="12"/>
      <color indexed="60"/>
      <name val=".VnArial Narrow"/>
      <family val="2"/>
    </font>
    <font>
      <sz val="7"/>
      <name val="Small Fonts"/>
      <family val="0"/>
    </font>
    <font>
      <b/>
      <i/>
      <sz val="16"/>
      <name val="Helv"/>
      <family val="0"/>
    </font>
    <font>
      <sz val="12"/>
      <name val=".VnArial Narrow"/>
      <family val="0"/>
    </font>
    <font>
      <sz val="13"/>
      <name val=".VnTime"/>
      <family val="0"/>
    </font>
    <font>
      <b/>
      <sz val="12"/>
      <color indexed="63"/>
      <name val=".VnArial Narrow"/>
      <family val="2"/>
    </font>
    <font>
      <sz val="12"/>
      <name val="Helv"/>
      <family val="0"/>
    </font>
    <font>
      <b/>
      <sz val="10"/>
      <name val="MS Sans Serif"/>
      <family val="0"/>
    </font>
    <font>
      <sz val="8"/>
      <name val="Wingdings"/>
      <family val="0"/>
    </font>
    <font>
      <sz val="8"/>
      <name val="Helv"/>
      <family val="0"/>
    </font>
    <font>
      <sz val="8"/>
      <name val="MS Sans Serif"/>
      <family val="0"/>
    </font>
    <font>
      <b/>
      <sz val="8"/>
      <color indexed="8"/>
      <name val="Helv"/>
      <family val="0"/>
    </font>
    <font>
      <sz val="10"/>
      <name val="VNI-Times"/>
      <family val="0"/>
    </font>
    <font>
      <b/>
      <sz val="10"/>
      <color indexed="10"/>
      <name val="ARIAL"/>
      <family val="2"/>
    </font>
    <font>
      <b/>
      <sz val="18"/>
      <color indexed="56"/>
      <name val="Times New Roman"/>
      <family val="2"/>
    </font>
    <font>
      <sz val="10"/>
      <name val="VNI-Helve-Condense"/>
      <family val="0"/>
    </font>
    <font>
      <b/>
      <sz val="10"/>
      <name val=".VnTime"/>
      <family val="0"/>
    </font>
    <font>
      <sz val="9"/>
      <name val=".VnTime"/>
      <family val="0"/>
    </font>
    <font>
      <sz val="12"/>
      <color indexed="10"/>
      <name val=".VnArial Narrow"/>
      <family val="2"/>
    </font>
    <font>
      <sz val="10"/>
      <name val="Geneva"/>
      <family val="2"/>
    </font>
    <font>
      <sz val="10"/>
      <name val=" "/>
      <family val="1"/>
    </font>
    <font>
      <sz val="14"/>
      <name val="뼻뮝"/>
      <family val="3"/>
    </font>
    <font>
      <sz val="12"/>
      <color indexed="8"/>
      <name val="바탕체"/>
      <family val="3"/>
    </font>
    <font>
      <sz val="12"/>
      <name val="뼻뮝"/>
      <family val="1"/>
    </font>
    <font>
      <sz val="14"/>
      <name val=".VnTime"/>
      <family val="0"/>
    </font>
    <font>
      <b/>
      <i/>
      <sz val="11"/>
      <name val="Times New Roman"/>
      <family val="1"/>
    </font>
    <font>
      <i/>
      <sz val="12"/>
      <name val="Times New Roman"/>
      <family val="1"/>
    </font>
    <font>
      <b/>
      <sz val="12"/>
      <color indexed="12"/>
      <name val="Arial"/>
      <family val="2"/>
    </font>
    <font>
      <i/>
      <sz val="11"/>
      <name val="Times New Roman"/>
      <family val="1"/>
    </font>
    <font>
      <i/>
      <sz val="13"/>
      <name val=".VnTime"/>
      <family val="2"/>
    </font>
    <font>
      <b/>
      <sz val="16"/>
      <name val="Times New Roman"/>
      <family val="1"/>
    </font>
    <font>
      <b/>
      <sz val="13"/>
      <color indexed="10"/>
      <name val="Times New Roman"/>
      <family val="1"/>
    </font>
    <font>
      <b/>
      <sz val="12"/>
      <color indexed="9"/>
      <name val="Times New Roman"/>
      <family val="1"/>
    </font>
    <font>
      <b/>
      <sz val="12"/>
      <color indexed="10"/>
      <name val="Times New Roman"/>
      <family val="1"/>
    </font>
    <font>
      <sz val="11"/>
      <color indexed="12"/>
      <name val="Times New Roman"/>
      <family val="1"/>
    </font>
    <font>
      <b/>
      <sz val="12"/>
      <color indexed="8"/>
      <name val="Times New Roman"/>
      <family val="1"/>
    </font>
    <font>
      <i/>
      <sz val="10"/>
      <name val="Times New Roman"/>
      <family val="1"/>
    </font>
    <font>
      <i/>
      <sz val="12"/>
      <color indexed="10"/>
      <name val=".VnTime"/>
      <family val="2"/>
    </font>
    <font>
      <sz val="10"/>
      <color indexed="10"/>
      <name val=".VnArial Narrow"/>
      <family val="2"/>
    </font>
    <font>
      <sz val="10"/>
      <color indexed="10"/>
      <name val="Times New Roman"/>
      <family val="1"/>
    </font>
    <font>
      <sz val="12"/>
      <color indexed="9"/>
      <name val="Times New Roman"/>
      <family val="1"/>
    </font>
    <font>
      <b/>
      <sz val="12"/>
      <color indexed="9"/>
      <name val=".VnTime"/>
      <family val="2"/>
    </font>
    <font>
      <b/>
      <u val="single"/>
      <sz val="12"/>
      <name val="Times New Roman"/>
      <family val="1"/>
    </font>
    <font>
      <b/>
      <sz val="12"/>
      <color indexed="10"/>
      <name val=".VnArial Narrow"/>
      <family val="2"/>
    </font>
    <font>
      <i/>
      <sz val="11"/>
      <color indexed="10"/>
      <name val=".VnArial Narrow"/>
      <family val="2"/>
    </font>
    <font>
      <i/>
      <sz val="12"/>
      <color indexed="10"/>
      <name val="Times New Roman"/>
      <family val="1"/>
    </font>
    <font>
      <b/>
      <i/>
      <sz val="12"/>
      <color indexed="10"/>
      <name val=".VnTime"/>
      <family val="2"/>
    </font>
    <font>
      <sz val="12"/>
      <color indexed="8"/>
      <name val=".VnTime"/>
      <family val="2"/>
    </font>
    <font>
      <sz val="12"/>
      <color indexed="8"/>
      <name val="Times New Roman"/>
      <family val="1"/>
    </font>
    <font>
      <sz val="13"/>
      <name val=".VnArial Narrow"/>
      <family val="2"/>
    </font>
    <font>
      <sz val="13"/>
      <color indexed="8"/>
      <name val=".VnArial Narrow"/>
      <family val="2"/>
    </font>
    <font>
      <b/>
      <sz val="12"/>
      <color indexed="12"/>
      <name val=".VnTime"/>
      <family val="2"/>
    </font>
    <font>
      <b/>
      <sz val="11"/>
      <color indexed="10"/>
      <name val=".VnTime"/>
      <family val="2"/>
    </font>
    <font>
      <b/>
      <sz val="11"/>
      <name val=".VnArial Narrow"/>
      <family val="2"/>
    </font>
    <font>
      <sz val="11"/>
      <name val=".VnArial Narrow"/>
      <family val="2"/>
    </font>
    <font>
      <i/>
      <sz val="11"/>
      <color indexed="10"/>
      <name val="Times New Roman"/>
      <family val="1"/>
    </font>
    <font>
      <b/>
      <sz val="12"/>
      <name val=".VnArial Narrow"/>
      <family val="2"/>
    </font>
    <font>
      <i/>
      <sz val="11"/>
      <color indexed="10"/>
      <name val=".VnTime"/>
      <family val="2"/>
    </font>
    <font>
      <i/>
      <sz val="11"/>
      <name val=".VnArial Narrow"/>
      <family val="2"/>
    </font>
    <font>
      <sz val="10.5"/>
      <name val="Times New Roman"/>
      <family val="1"/>
    </font>
    <font>
      <b/>
      <sz val="10.5"/>
      <name val="Times New Roman"/>
      <family val="1"/>
    </font>
    <font>
      <sz val="11"/>
      <color indexed="10"/>
      <name val=".VnTime"/>
      <family val="2"/>
    </font>
    <font>
      <sz val="11"/>
      <color indexed="10"/>
      <name val="Arial"/>
      <family val="2"/>
    </font>
    <font>
      <sz val="12"/>
      <color indexed="10"/>
      <name val="Arial"/>
      <family val="2"/>
    </font>
    <font>
      <i/>
      <sz val="12"/>
      <color indexed="8"/>
      <name val="Times New Roman"/>
      <family val="1"/>
    </font>
    <font>
      <b/>
      <sz val="11"/>
      <color indexed="10"/>
      <name val=".VnArial Narrow"/>
      <family val="2"/>
    </font>
    <font>
      <sz val="11"/>
      <color indexed="10"/>
      <name val=".VnArial Narrow"/>
      <family val="2"/>
    </font>
    <font>
      <sz val="10"/>
      <color indexed="10"/>
      <name val="Arial"/>
      <family val="2"/>
    </font>
    <font>
      <b/>
      <sz val="12"/>
      <color indexed="10"/>
      <name val=".VnTimeH"/>
      <family val="2"/>
    </font>
    <font>
      <b/>
      <i/>
      <sz val="14"/>
      <color indexed="10"/>
      <name val=".VnTime"/>
      <family val="2"/>
    </font>
    <font>
      <sz val="14"/>
      <color indexed="10"/>
      <name val="Arial"/>
      <family val="2"/>
    </font>
    <font>
      <b/>
      <sz val="8"/>
      <color indexed="12"/>
      <name val="Tahoma"/>
      <family val="2"/>
    </font>
    <font>
      <sz val="11"/>
      <color indexed="8"/>
      <name val=".VnTimeH"/>
      <family val="2"/>
    </font>
    <font>
      <b/>
      <sz val="11"/>
      <color indexed="8"/>
      <name val=".VnTime"/>
      <family val="2"/>
    </font>
    <font>
      <sz val="11"/>
      <color indexed="8"/>
      <name val=".VnArial Narrow"/>
      <family val="2"/>
    </font>
    <font>
      <b/>
      <sz val="11"/>
      <color indexed="8"/>
      <name val=".VnTimeH"/>
      <family val="2"/>
    </font>
    <font>
      <i/>
      <sz val="11"/>
      <color indexed="8"/>
      <name val=".VnTime"/>
      <family val="2"/>
    </font>
    <font>
      <b/>
      <sz val="10"/>
      <color indexed="8"/>
      <name val=".VnTimeH"/>
      <family val="2"/>
    </font>
    <font>
      <b/>
      <sz val="18"/>
      <color indexed="8"/>
      <name val=".VnTimeH"/>
      <family val="2"/>
    </font>
    <font>
      <b/>
      <sz val="12"/>
      <color indexed="12"/>
      <name val=".VnArial Narrow"/>
      <family val="2"/>
    </font>
    <font>
      <b/>
      <u val="single"/>
      <sz val="12"/>
      <color indexed="8"/>
      <name val=".VnTime"/>
      <family val="2"/>
    </font>
    <font>
      <sz val="24"/>
      <color indexed="8"/>
      <name val=".VnTime"/>
      <family val="0"/>
    </font>
    <font>
      <b/>
      <sz val="13"/>
      <color indexed="8"/>
      <name val=".VnTime"/>
      <family val="2"/>
    </font>
    <font>
      <i/>
      <sz val="12"/>
      <color indexed="8"/>
      <name val=".VnTime"/>
      <family val="2"/>
    </font>
    <font>
      <b/>
      <sz val="12"/>
      <color indexed="8"/>
      <name val=".VnArial NarrowH"/>
      <family val="2"/>
    </font>
    <font>
      <b/>
      <sz val="13"/>
      <color indexed="8"/>
      <name val=".VnArial NarrowH"/>
      <family val="2"/>
    </font>
    <font>
      <b/>
      <sz val="11"/>
      <color indexed="8"/>
      <name val=".VnArial NarrowH"/>
      <family val="2"/>
    </font>
    <font>
      <b/>
      <sz val="11"/>
      <color indexed="8"/>
      <name val=".VnArial Narrow"/>
      <family val="2"/>
    </font>
    <font>
      <i/>
      <sz val="10"/>
      <color indexed="8"/>
      <name val=".VnTimeH"/>
      <family val="0"/>
    </font>
    <font>
      <i/>
      <sz val="12"/>
      <color indexed="8"/>
      <name val=".VnTimeH"/>
      <family val="0"/>
    </font>
    <font>
      <b/>
      <u val="single"/>
      <sz val="13"/>
      <color indexed="8"/>
      <name val=".VnTimeH"/>
      <family val="2"/>
    </font>
    <font>
      <b/>
      <u val="single"/>
      <sz val="12"/>
      <color indexed="8"/>
      <name val=".VnArial Narrow"/>
      <family val="2"/>
    </font>
    <font>
      <b/>
      <u val="single"/>
      <sz val="13"/>
      <name val=".VnArial Narrow"/>
      <family val="2"/>
    </font>
    <font>
      <b/>
      <u val="single"/>
      <sz val="13"/>
      <color indexed="8"/>
      <name val=".VnArial Narrow"/>
      <family val="2"/>
    </font>
    <font>
      <b/>
      <sz val="12"/>
      <color indexed="8"/>
      <name val=".VnTime"/>
      <family val="2"/>
    </font>
    <font>
      <b/>
      <u val="single"/>
      <sz val="13"/>
      <color indexed="8"/>
      <name val=".VnTime"/>
      <family val="2"/>
    </font>
    <font>
      <b/>
      <u val="single"/>
      <sz val="12"/>
      <name val=".VnArial Narrow"/>
      <family val="2"/>
    </font>
    <font>
      <b/>
      <i/>
      <sz val="13"/>
      <color indexed="8"/>
      <name val=".VnTime"/>
      <family val="2"/>
    </font>
    <font>
      <b/>
      <i/>
      <sz val="12"/>
      <color indexed="8"/>
      <name val=".VnArial Narrow"/>
      <family val="2"/>
    </font>
    <font>
      <b/>
      <i/>
      <sz val="13"/>
      <name val=".VnArial Narrow"/>
      <family val="2"/>
    </font>
    <font>
      <b/>
      <i/>
      <sz val="13"/>
      <color indexed="8"/>
      <name val=".VnArial Narrow"/>
      <family val="2"/>
    </font>
    <font>
      <b/>
      <i/>
      <sz val="12"/>
      <color indexed="8"/>
      <name val=".VnTime"/>
      <family val="2"/>
    </font>
    <font>
      <sz val="13"/>
      <color indexed="8"/>
      <name val=".VnTime"/>
      <family val="0"/>
    </font>
    <font>
      <b/>
      <sz val="12"/>
      <color indexed="8"/>
      <name val=".VnArial Narrow"/>
      <family val="2"/>
    </font>
    <font>
      <b/>
      <i/>
      <sz val="12"/>
      <name val=".VnArial Narrow"/>
      <family val="2"/>
    </font>
    <font>
      <sz val="13"/>
      <color indexed="10"/>
      <name val=".VnArial Narrow"/>
      <family val="2"/>
    </font>
    <font>
      <sz val="11"/>
      <color indexed="9"/>
      <name val=".VnArial Narrow"/>
      <family val="2"/>
    </font>
    <font>
      <b/>
      <sz val="13"/>
      <name val=".VnArial Narrow"/>
      <family val="2"/>
    </font>
    <font>
      <b/>
      <sz val="13"/>
      <color indexed="8"/>
      <name val=".VnArial Narrow"/>
      <family val="2"/>
    </font>
    <font>
      <b/>
      <sz val="13"/>
      <color indexed="8"/>
      <name val=".VnArialH"/>
      <family val="2"/>
    </font>
    <font>
      <b/>
      <sz val="11"/>
      <color indexed="8"/>
      <name val=".VnArialH"/>
      <family val="2"/>
    </font>
    <font>
      <b/>
      <sz val="11"/>
      <color indexed="9"/>
      <name val=".VnArial Narrow"/>
      <family val="2"/>
    </font>
    <font>
      <sz val="10"/>
      <color indexed="8"/>
      <name val=".VnTime"/>
      <family val="0"/>
    </font>
    <font>
      <i/>
      <sz val="10"/>
      <color indexed="8"/>
      <name val=".vntime"/>
      <family val="2"/>
    </font>
    <font>
      <i/>
      <sz val="13"/>
      <name val=".VnArial Narrow"/>
      <family val="2"/>
    </font>
    <font>
      <i/>
      <sz val="13"/>
      <color indexed="8"/>
      <name val=".VnArial Narrow"/>
      <family val="2"/>
    </font>
    <font>
      <b/>
      <sz val="13"/>
      <color indexed="8"/>
      <name val=".vntime"/>
      <family val="0"/>
    </font>
    <font>
      <b/>
      <u val="single"/>
      <sz val="12"/>
      <color indexed="8"/>
      <name val=".VnTimeH"/>
      <family val="2"/>
    </font>
    <font>
      <sz val="12"/>
      <color indexed="8"/>
      <name val=".VnTimeH"/>
      <family val="2"/>
    </font>
    <font>
      <b/>
      <sz val="13"/>
      <color indexed="8"/>
      <name val=".VnTimeH"/>
      <family val="2"/>
    </font>
    <font>
      <b/>
      <sz val="18"/>
      <color indexed="8"/>
      <name val=".VnAvantH"/>
      <family val="0"/>
    </font>
    <font>
      <sz val="14"/>
      <color indexed="8"/>
      <name val=".VnTime"/>
      <family val="2"/>
    </font>
    <font>
      <sz val="8"/>
      <color indexed="9"/>
      <name val=".VnArial Narrow"/>
      <family val="2"/>
    </font>
    <font>
      <sz val="12"/>
      <color indexed="9"/>
      <name val=".VnTime"/>
      <family val="0"/>
    </font>
    <font>
      <b/>
      <u val="single"/>
      <sz val="12"/>
      <color indexed="9"/>
      <name val=".VnTime"/>
      <family val="2"/>
    </font>
    <font>
      <sz val="24"/>
      <color indexed="9"/>
      <name val=".VnTime"/>
      <family val="0"/>
    </font>
    <font>
      <b/>
      <u val="singleAccounting"/>
      <sz val="11"/>
      <color indexed="9"/>
      <name val=".VnArial Narrow"/>
      <family val="2"/>
    </font>
    <font>
      <b/>
      <sz val="8"/>
      <color indexed="9"/>
      <name val=".VnArial Narrow"/>
      <family val="2"/>
    </font>
    <font>
      <b/>
      <sz val="12"/>
      <color indexed="9"/>
      <name val=".VnArial NarrowH"/>
      <family val="2"/>
    </font>
    <font>
      <i/>
      <sz val="11"/>
      <color indexed="9"/>
      <name val=".VnArial Narrow"/>
      <family val="2"/>
    </font>
    <font>
      <b/>
      <sz val="10"/>
      <color indexed="9"/>
      <name val=".VnArial Narrow"/>
      <family val="2"/>
    </font>
    <font>
      <i/>
      <sz val="12"/>
      <color indexed="9"/>
      <name val=".VnTimeH"/>
      <family val="0"/>
    </font>
    <font>
      <b/>
      <u val="single"/>
      <sz val="8"/>
      <color indexed="9"/>
      <name val=".VnArial Narrow"/>
      <family val="2"/>
    </font>
    <font>
      <b/>
      <i/>
      <u val="single"/>
      <sz val="11"/>
      <color indexed="9"/>
      <name val=".VnArial Narrow"/>
      <family val="2"/>
    </font>
    <font>
      <b/>
      <u val="single"/>
      <sz val="8"/>
      <color indexed="9"/>
      <name val=".VnTime"/>
      <family val="2"/>
    </font>
    <font>
      <b/>
      <i/>
      <sz val="11"/>
      <color indexed="9"/>
      <name val=".VnArial Narrow"/>
      <family val="2"/>
    </font>
    <font>
      <b/>
      <i/>
      <sz val="12"/>
      <color indexed="9"/>
      <name val=".VnArial Narrow"/>
      <family val="2"/>
    </font>
    <font>
      <b/>
      <i/>
      <sz val="12"/>
      <color indexed="9"/>
      <name val=".VnTime"/>
      <family val="2"/>
    </font>
    <font>
      <b/>
      <i/>
      <sz val="10"/>
      <color indexed="9"/>
      <name val=".VnArial Narrow"/>
      <family val="2"/>
    </font>
    <font>
      <b/>
      <i/>
      <sz val="8"/>
      <color indexed="9"/>
      <name val=".VnArial Narrow"/>
      <family val="2"/>
    </font>
    <font>
      <sz val="13"/>
      <color indexed="9"/>
      <name val=".VnArial Narrow"/>
      <family val="2"/>
    </font>
    <font>
      <b/>
      <sz val="14"/>
      <color indexed="9"/>
      <name val=".VnArial Narrow"/>
      <family val="2"/>
    </font>
    <font>
      <sz val="14"/>
      <color indexed="9"/>
      <name val=".VnArial Narrow"/>
      <family val="2"/>
    </font>
    <font>
      <b/>
      <i/>
      <sz val="14"/>
      <color indexed="9"/>
      <name val=".VnArial Narrow"/>
      <family val="2"/>
    </font>
    <font>
      <sz val="10"/>
      <color indexed="9"/>
      <name val=".VnArial Narrow"/>
      <family val="2"/>
    </font>
    <font>
      <b/>
      <u val="single"/>
      <sz val="11"/>
      <color indexed="9"/>
      <name val=".VnArial Narrow"/>
      <family val="2"/>
    </font>
    <font>
      <b/>
      <u val="single"/>
      <sz val="14"/>
      <color indexed="9"/>
      <name val=".VnArial Narrow"/>
      <family val="2"/>
    </font>
    <font>
      <b/>
      <sz val="11"/>
      <color indexed="9"/>
      <name val=".VnArialH"/>
      <family val="2"/>
    </font>
    <font>
      <sz val="11"/>
      <color indexed="9"/>
      <name val=".VnArialH"/>
      <family val="2"/>
    </font>
    <font>
      <sz val="10"/>
      <color indexed="9"/>
      <name val=".VnTime"/>
      <family val="0"/>
    </font>
    <font>
      <b/>
      <u val="single"/>
      <sz val="12"/>
      <color indexed="9"/>
      <name val=".VnTimeH"/>
      <family val="2"/>
    </font>
    <font>
      <sz val="12"/>
      <color indexed="9"/>
      <name val=".VnTimeH"/>
      <family val="2"/>
    </font>
    <font>
      <b/>
      <sz val="18"/>
      <color indexed="9"/>
      <name val=".VnAvantH"/>
      <family val="0"/>
    </font>
    <font>
      <b/>
      <sz val="16"/>
      <color indexed="9"/>
      <name val="Times New Roman"/>
      <family val="0"/>
    </font>
    <font>
      <sz val="8"/>
      <color indexed="9"/>
      <name val="Tahoma"/>
      <family val="0"/>
    </font>
    <font>
      <sz val="10"/>
      <color indexed="9"/>
      <name val="Times New Roman"/>
      <family val="0"/>
    </font>
    <font>
      <b/>
      <sz val="8"/>
      <color indexed="9"/>
      <name val="Times New Roman"/>
      <family val="0"/>
    </font>
    <font>
      <sz val="8"/>
      <color indexed="9"/>
      <name val="Times New Roman"/>
      <family val="0"/>
    </font>
    <font>
      <sz val="8"/>
      <name val=".VnArial Narrow"/>
      <family val="0"/>
    </font>
    <font>
      <i/>
      <sz val="12"/>
      <name val=".VnTimeH"/>
      <family val="2"/>
    </font>
    <font>
      <sz val="12"/>
      <name val=".VnTimeH"/>
      <family val="2"/>
    </font>
    <font>
      <sz val="12"/>
      <color indexed="16"/>
      <name val=".VnArial Narrow"/>
      <family val="0"/>
    </font>
    <font>
      <sz val="12"/>
      <color indexed="12"/>
      <name val=".VnArial Narrow"/>
      <family val="0"/>
    </font>
    <font>
      <b/>
      <sz val="10.5"/>
      <name val=".VnArial NarrowH"/>
      <family val="2"/>
    </font>
    <font>
      <i/>
      <sz val="12"/>
      <name val=".VnArial Narrow"/>
      <family val="2"/>
    </font>
    <font>
      <b/>
      <sz val="16"/>
      <name val=".VnAvantH"/>
      <family val="2"/>
    </font>
    <font>
      <b/>
      <sz val="12"/>
      <name val=".VnAvantH"/>
      <family val="2"/>
    </font>
    <font>
      <b/>
      <sz val="10"/>
      <name val=".VnArial NarrowH"/>
      <family val="2"/>
    </font>
    <font>
      <b/>
      <sz val="10"/>
      <color indexed="10"/>
      <name val=".VnArial NarrowH"/>
      <family val="2"/>
    </font>
    <font>
      <b/>
      <u val="single"/>
      <sz val="12"/>
      <color indexed="10"/>
      <name val=".VnArial Narrow"/>
      <family val="0"/>
    </font>
    <font>
      <b/>
      <u val="single"/>
      <sz val="12"/>
      <color indexed="12"/>
      <name val=".VnArial Narrow"/>
      <family val="0"/>
    </font>
    <font>
      <sz val="10"/>
      <name val=".VnArial NarrowH"/>
      <family val="2"/>
    </font>
    <font>
      <b/>
      <sz val="12"/>
      <color indexed="16"/>
      <name val=".VnArial Narrow"/>
      <family val="0"/>
    </font>
    <font>
      <i/>
      <sz val="10"/>
      <name val=".VnArial Narrow"/>
      <family val="2"/>
    </font>
    <font>
      <b/>
      <sz val="10"/>
      <name val=".VnArial Narrow"/>
      <family val="2"/>
    </font>
    <font>
      <u val="single"/>
      <sz val="12"/>
      <name val=".VnTime"/>
      <family val="0"/>
    </font>
    <font>
      <i/>
      <sz val="12"/>
      <color indexed="10"/>
      <name val=".VnArial Narrow"/>
      <family val="2"/>
    </font>
    <font>
      <i/>
      <sz val="10"/>
      <color indexed="9"/>
      <name val=".VnArial Narrow"/>
      <family val="2"/>
    </font>
    <font>
      <i/>
      <sz val="12"/>
      <color indexed="9"/>
      <name val=".VnArial Narrow"/>
      <family val="2"/>
    </font>
    <font>
      <b/>
      <i/>
      <sz val="12"/>
      <color indexed="10"/>
      <name val=".VnArial Narrow"/>
      <family val="0"/>
    </font>
    <font>
      <i/>
      <sz val="10"/>
      <color indexed="8"/>
      <name val=".VnArial Narrow"/>
      <family val="2"/>
    </font>
    <font>
      <b/>
      <sz val="14"/>
      <color indexed="12"/>
      <name val="Tahoma"/>
      <family val="2"/>
    </font>
    <font>
      <sz val="14"/>
      <name val="Tahoma"/>
      <family val="2"/>
    </font>
    <font>
      <b/>
      <i/>
      <sz val="12"/>
      <color indexed="12"/>
      <name val="Times New Roman"/>
      <family val="1"/>
    </font>
    <font>
      <i/>
      <sz val="12"/>
      <color indexed="12"/>
      <name val=".VnTime"/>
      <family val="2"/>
    </font>
    <font>
      <b/>
      <sz val="8"/>
      <name val=".VnTime"/>
      <family val="2"/>
    </font>
  </fonts>
  <fills count="34">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darkVertical"/>
    </fill>
    <fill>
      <patternFill patternType="solid">
        <fgColor indexed="58"/>
        <bgColor indexed="64"/>
      </patternFill>
    </fill>
    <fill>
      <patternFill patternType="solid">
        <fgColor indexed="35"/>
        <bgColor indexed="64"/>
      </patternFill>
    </fill>
    <fill>
      <patternFill patternType="gray125">
        <fgColor indexed="15"/>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03">
    <border>
      <left/>
      <right/>
      <top/>
      <bottom/>
      <diagonal/>
    </border>
    <border>
      <left style="thin"/>
      <right style="thin"/>
      <top style="double"/>
      <bottom style="hair"/>
    </border>
    <border>
      <left/>
      <right/>
      <top/>
      <bottom style="thin"/>
    </border>
    <border>
      <left style="hair"/>
      <right/>
      <top style="hair"/>
      <bottom style="hair"/>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border>
    <border>
      <left/>
      <right/>
      <top style="thin"/>
      <bottom/>
    </border>
    <border>
      <left/>
      <right/>
      <top style="thin"/>
      <bottom style="double"/>
    </border>
    <border>
      <left/>
      <right/>
      <top style="medium"/>
      <bottom style="medium"/>
    </border>
    <border>
      <left/>
      <right/>
      <top style="thin"/>
      <bottom style="thin"/>
    </border>
    <border>
      <left/>
      <right/>
      <top/>
      <bottom style="medium"/>
    </border>
    <border>
      <left/>
      <right/>
      <top/>
      <bottom style="medium">
        <color indexed="30"/>
      </bottom>
    </border>
    <border>
      <left style="thin"/>
      <right style="thin"/>
      <top style="thin"/>
      <bottom style="thin"/>
    </border>
    <border>
      <left/>
      <right/>
      <top/>
      <bottom style="double">
        <color indexed="52"/>
      </bottom>
    </border>
    <border>
      <left style="thin"/>
      <right style="thin"/>
      <top style="thin"/>
      <bottom style="hair"/>
    </border>
    <border>
      <left style="thin"/>
      <right style="thin"/>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medium"/>
      <bottom/>
    </border>
    <border>
      <left style="thin"/>
      <right/>
      <top style="thin"/>
      <bottom style="thin"/>
    </border>
    <border>
      <left/>
      <right style="medium">
        <color indexed="63"/>
      </right>
      <top/>
      <bottom/>
    </border>
    <border>
      <left/>
      <right/>
      <top style="double"/>
      <bottom/>
    </border>
    <border>
      <left style="thin"/>
      <right style="thin"/>
      <top/>
      <bottom/>
    </border>
    <border>
      <left style="thin"/>
      <right style="thin"/>
      <top/>
      <bottom style="hair"/>
    </border>
    <border>
      <left style="thin"/>
      <right style="thin"/>
      <top style="hair"/>
      <bottom style="thin"/>
    </border>
    <border>
      <left style="thin"/>
      <right/>
      <top/>
      <bottom style="hair"/>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style="thin"/>
    </border>
    <border>
      <left/>
      <right/>
      <top/>
      <bottom style="hair"/>
    </border>
    <border>
      <left/>
      <right style="thin"/>
      <top/>
      <bottom/>
    </border>
    <border>
      <left/>
      <right style="thin"/>
      <top/>
      <bottom style="hair"/>
    </border>
    <border>
      <left style="thin"/>
      <right style="thin"/>
      <top style="hair"/>
      <bottom/>
    </border>
    <border>
      <left/>
      <right style="thin"/>
      <top style="medium"/>
      <bottom/>
    </border>
    <border>
      <left style="medium"/>
      <right style="thin"/>
      <top style="thin"/>
      <bottom style="thin"/>
    </border>
    <border>
      <left style="thin"/>
      <right style="medium"/>
      <top style="thin"/>
      <bottom style="thin"/>
    </border>
    <border>
      <left style="medium"/>
      <right style="thin"/>
      <top style="thin"/>
      <bottom style="hair"/>
    </border>
    <border>
      <left style="thin"/>
      <right style="medium"/>
      <top style="thin"/>
      <bottom style="hair"/>
    </border>
    <border>
      <left style="medium"/>
      <right style="thin"/>
      <top/>
      <bottom style="hair"/>
    </border>
    <border>
      <left style="thin"/>
      <right style="medium"/>
      <top/>
      <bottom style="hair"/>
    </border>
    <border>
      <left style="thin"/>
      <right style="medium"/>
      <top style="hair"/>
      <bottom style="hair"/>
    </border>
    <border>
      <left style="medium"/>
      <right/>
      <top/>
      <bottom/>
    </border>
    <border>
      <left style="medium"/>
      <right style="thin"/>
      <top style="hair"/>
      <bottom style="hair"/>
    </border>
    <border>
      <left style="medium"/>
      <right style="thin"/>
      <top style="hair"/>
      <bottom style="medium"/>
    </border>
    <border>
      <left/>
      <right style="thin"/>
      <top style="hair"/>
      <bottom style="medium"/>
    </border>
    <border>
      <left/>
      <right/>
      <top style="hair"/>
      <bottom style="medium"/>
    </border>
    <border>
      <left style="thin"/>
      <right/>
      <top style="hair"/>
      <bottom style="medium"/>
    </border>
    <border>
      <left style="thin"/>
      <right style="medium"/>
      <top style="hair"/>
      <bottom style="medium"/>
    </border>
    <border>
      <left style="medium"/>
      <right style="thin"/>
      <top style="medium"/>
      <bottom style="hair"/>
    </border>
    <border>
      <left/>
      <right style="thin"/>
      <top style="medium"/>
      <bottom style="hair"/>
    </border>
    <border>
      <left/>
      <right/>
      <top style="medium"/>
      <bottom style="hair"/>
    </border>
    <border>
      <left style="thin"/>
      <right/>
      <top style="medium"/>
      <bottom style="hair"/>
    </border>
    <border>
      <left style="thin"/>
      <right style="medium"/>
      <top style="medium"/>
      <bottom style="hair"/>
    </border>
    <border>
      <left style="medium"/>
      <right style="thin"/>
      <top style="thin"/>
      <bottom style="medium"/>
    </border>
    <border>
      <left/>
      <right style="thin"/>
      <top style="thin"/>
      <bottom style="medium"/>
    </border>
    <border>
      <left/>
      <right/>
      <top style="thin"/>
      <bottom style="medium"/>
    </border>
    <border>
      <left style="thin"/>
      <right style="thin"/>
      <top style="thin"/>
      <bottom style="medium"/>
    </border>
    <border>
      <left style="thin"/>
      <right style="medium"/>
      <top style="thin"/>
      <bottom style="medium"/>
    </border>
    <border>
      <left style="medium"/>
      <right style="thin"/>
      <top style="hair"/>
      <bottom style="thin"/>
    </border>
    <border>
      <left style="thin"/>
      <right style="medium"/>
      <top/>
      <bottom style="thin"/>
    </border>
    <border>
      <left style="thin"/>
      <right/>
      <top style="thin"/>
      <bottom style="medium"/>
    </border>
    <border>
      <left style="thin"/>
      <right/>
      <top style="medium"/>
      <bottom/>
    </border>
    <border>
      <left style="thin"/>
      <right style="medium"/>
      <top style="medium"/>
      <bottom/>
    </border>
    <border>
      <left style="thin"/>
      <right/>
      <top/>
      <bottom/>
    </border>
    <border>
      <left style="thin"/>
      <right style="medium"/>
      <top/>
      <bottom/>
    </border>
    <border>
      <left/>
      <right style="medium"/>
      <top/>
      <bottom style="hair"/>
    </border>
    <border>
      <left/>
      <right style="thin"/>
      <top style="double"/>
      <bottom/>
    </border>
    <border>
      <left style="thin"/>
      <right style="double"/>
      <top/>
      <bottom style="thin"/>
    </border>
    <border>
      <left style="double"/>
      <right style="thin"/>
      <top/>
      <bottom style="hair"/>
    </border>
    <border>
      <left style="thin"/>
      <right style="double"/>
      <top style="thin"/>
      <bottom style="hair"/>
    </border>
    <border>
      <left style="thin"/>
      <right style="double"/>
      <top style="hair"/>
      <bottom style="hair"/>
    </border>
    <border>
      <left style="thin"/>
      <right style="double"/>
      <top/>
      <bottom style="hair"/>
    </border>
    <border>
      <left style="double"/>
      <right style="thin"/>
      <top style="hair"/>
      <bottom style="hair"/>
    </border>
    <border>
      <left/>
      <right style="thin"/>
      <top style="hair"/>
      <bottom/>
    </border>
    <border>
      <left style="double"/>
      <right style="thin"/>
      <top/>
      <bottom style="double"/>
    </border>
    <border>
      <left/>
      <right style="thin"/>
      <top/>
      <bottom style="double"/>
    </border>
    <border>
      <left style="thin"/>
      <right style="thin"/>
      <top style="hair"/>
      <bottom style="double"/>
    </border>
    <border>
      <left style="thin"/>
      <right style="double"/>
      <top style="hair"/>
      <bottom style="double"/>
    </border>
    <border>
      <left style="medium"/>
      <right style="thin"/>
      <top style="medium"/>
      <bottom/>
    </border>
    <border>
      <left style="medium"/>
      <right style="thin"/>
      <top/>
      <bottom style="thin"/>
    </border>
    <border>
      <left style="thin"/>
      <right style="thin"/>
      <top style="medium"/>
      <bottom/>
    </border>
    <border>
      <left/>
      <right style="thin"/>
      <top style="thin"/>
      <bottom style="thin"/>
    </border>
    <border>
      <left/>
      <right/>
      <top/>
      <bottom style="double"/>
    </border>
    <border>
      <left style="double"/>
      <right style="thin"/>
      <top style="double"/>
      <bottom/>
    </border>
    <border>
      <left style="double"/>
      <right style="thin"/>
      <top/>
      <bottom style="thin"/>
    </border>
    <border>
      <left style="thin"/>
      <right/>
      <top style="double"/>
      <bottom style="thin"/>
    </border>
    <border>
      <left/>
      <right style="thin"/>
      <top style="double"/>
      <bottom style="thin"/>
    </border>
    <border>
      <left/>
      <right style="double"/>
      <top style="double"/>
      <bottom style="thin"/>
    </border>
    <border>
      <left style="thin"/>
      <right style="thin"/>
      <top style="double"/>
      <bottom/>
    </border>
    <border>
      <left style="thin"/>
      <right/>
      <top style="hair"/>
      <bottom/>
    </border>
    <border>
      <left/>
      <right/>
      <top style="hair"/>
      <bottom/>
    </border>
  </borders>
  <cellStyleXfs count="3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38" fontId="43" fillId="0" borderId="0" applyFont="0" applyFill="0" applyBorder="0" applyAlignment="0" applyProtection="0"/>
    <xf numFmtId="207" fontId="44" fillId="0" borderId="1" applyFont="0" applyBorder="0">
      <alignment/>
      <protection/>
    </xf>
    <xf numFmtId="181" fontId="42" fillId="0" borderId="0" applyFont="0" applyFill="0" applyBorder="0" applyAlignment="0" applyProtection="0"/>
    <xf numFmtId="0" fontId="45" fillId="0" borderId="0" applyFont="0" applyFill="0" applyBorder="0" applyAlignment="0" applyProtection="0"/>
    <xf numFmtId="208" fontId="2" fillId="0" borderId="0" applyFont="0" applyFill="0" applyBorder="0" applyAlignment="0" applyProtection="0"/>
    <xf numFmtId="0" fontId="46" fillId="0" borderId="0">
      <alignment/>
      <protection/>
    </xf>
    <xf numFmtId="0" fontId="46" fillId="0" borderId="0">
      <alignment/>
      <protection/>
    </xf>
    <xf numFmtId="0" fontId="2" fillId="0" borderId="0" applyNumberFormat="0" applyFill="0" applyBorder="0" applyAlignment="0" applyProtection="0"/>
    <xf numFmtId="210" fontId="2" fillId="0" borderId="0" applyFont="0" applyFill="0" applyBorder="0" applyAlignment="0" applyProtection="0"/>
    <xf numFmtId="209" fontId="2" fillId="0" borderId="0" applyFont="0" applyFill="0" applyBorder="0" applyAlignment="0" applyProtection="0"/>
    <xf numFmtId="168" fontId="47" fillId="0" borderId="0" applyFont="0" applyFill="0" applyBorder="0" applyAlignment="0" applyProtection="0"/>
    <xf numFmtId="169" fontId="47" fillId="0" borderId="0" applyFont="0" applyFill="0" applyBorder="0" applyAlignment="0" applyProtection="0"/>
    <xf numFmtId="6" fontId="48" fillId="0" borderId="0" applyFont="0" applyFill="0" applyBorder="0" applyAlignment="0" applyProtection="0"/>
    <xf numFmtId="0" fontId="49"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0" fillId="0" borderId="0">
      <alignment/>
      <protection/>
    </xf>
    <xf numFmtId="0" fontId="2" fillId="0" borderId="0" applyNumberFormat="0" applyFill="0" applyBorder="0" applyAlignment="0" applyProtection="0"/>
    <xf numFmtId="0" fontId="42" fillId="0" borderId="0" applyNumberFormat="0" applyFill="0" applyBorder="0" applyAlignment="0" applyProtection="0"/>
    <xf numFmtId="0" fontId="51" fillId="0" borderId="0">
      <alignment/>
      <protection/>
    </xf>
    <xf numFmtId="0" fontId="52" fillId="0" borderId="0">
      <alignment vertical="top"/>
      <protection/>
    </xf>
    <xf numFmtId="0" fontId="2" fillId="0" borderId="0">
      <alignment/>
      <protection/>
    </xf>
    <xf numFmtId="0" fontId="53" fillId="0" borderId="0">
      <alignment/>
      <protection/>
    </xf>
    <xf numFmtId="0" fontId="2" fillId="0" borderId="0">
      <alignment/>
      <protection/>
    </xf>
    <xf numFmtId="0" fontId="54" fillId="2" borderId="0">
      <alignment/>
      <protection/>
    </xf>
    <xf numFmtId="9" fontId="55" fillId="0" borderId="0" applyFont="0" applyFill="0" applyBorder="0" applyAlignment="0" applyProtection="0"/>
    <xf numFmtId="0" fontId="56" fillId="2" borderId="0">
      <alignment/>
      <protection/>
    </xf>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8" fillId="2" borderId="0">
      <alignment/>
      <protection/>
    </xf>
    <xf numFmtId="0" fontId="59" fillId="0" borderId="0">
      <alignment wrapText="1"/>
      <protection/>
    </xf>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6" borderId="0" applyNumberFormat="0" applyBorder="0" applyAlignment="0" applyProtection="0"/>
    <xf numFmtId="0" fontId="57" fillId="9" borderId="0" applyNumberFormat="0" applyBorder="0" applyAlignment="0" applyProtection="0"/>
    <xf numFmtId="0" fontId="57" fillId="12" borderId="0" applyNumberFormat="0" applyBorder="0" applyAlignment="0" applyProtection="0"/>
    <xf numFmtId="207" fontId="60" fillId="0" borderId="2" applyNumberFormat="0" applyFont="0" applyBorder="0" applyAlignment="0">
      <protection/>
    </xf>
    <xf numFmtId="0" fontId="42" fillId="0" borderId="0">
      <alignment/>
      <protection/>
    </xf>
    <xf numFmtId="0" fontId="61" fillId="13"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20" borderId="0" applyNumberFormat="0" applyBorder="0" applyAlignment="0" applyProtection="0"/>
    <xf numFmtId="239" fontId="62" fillId="0" borderId="0" applyFont="0" applyFill="0" applyBorder="0" applyAlignment="0" applyProtection="0"/>
    <xf numFmtId="0" fontId="63" fillId="0" borderId="0" applyFont="0" applyFill="0" applyBorder="0" applyAlignment="0" applyProtection="0"/>
    <xf numFmtId="0" fontId="64" fillId="0" borderId="0" applyFont="0" applyFill="0" applyBorder="0" applyAlignment="0" applyProtection="0"/>
    <xf numFmtId="239" fontId="2" fillId="0" borderId="0" applyFont="0" applyFill="0" applyBorder="0" applyAlignment="0" applyProtection="0"/>
    <xf numFmtId="0" fontId="65" fillId="0" borderId="0" applyFont="0" applyFill="0" applyBorder="0" applyAlignment="0" applyProtection="0"/>
    <xf numFmtId="0" fontId="63" fillId="0" borderId="0" applyFont="0" applyFill="0" applyBorder="0" applyAlignment="0" applyProtection="0"/>
    <xf numFmtId="0" fontId="64" fillId="0" borderId="0" applyFont="0" applyFill="0" applyBorder="0" applyAlignment="0" applyProtection="0"/>
    <xf numFmtId="240" fontId="2" fillId="0" borderId="0" applyFont="0" applyFill="0" applyBorder="0" applyAlignment="0" applyProtection="0"/>
    <xf numFmtId="0" fontId="66" fillId="0" borderId="3" applyFont="0" applyFill="0" applyBorder="0" applyAlignment="0" applyProtection="0"/>
    <xf numFmtId="0" fontId="67" fillId="0" borderId="0">
      <alignment horizontal="center" wrapText="1"/>
      <protection locked="0"/>
    </xf>
    <xf numFmtId="0" fontId="65" fillId="0" borderId="0" applyFont="0" applyFill="0" applyBorder="0" applyAlignment="0" applyProtection="0"/>
    <xf numFmtId="193" fontId="63" fillId="0" borderId="0" applyFont="0" applyFill="0" applyBorder="0" applyAlignment="0" applyProtection="0"/>
    <xf numFmtId="0" fontId="64" fillId="0" borderId="0" applyFont="0" applyFill="0" applyBorder="0" applyAlignment="0" applyProtection="0"/>
    <xf numFmtId="241" fontId="2" fillId="0" borderId="0" applyFont="0" applyFill="0" applyBorder="0" applyAlignment="0" applyProtection="0"/>
    <xf numFmtId="240" fontId="62" fillId="0" borderId="0" applyFont="0" applyFill="0" applyBorder="0" applyAlignment="0" applyProtection="0"/>
    <xf numFmtId="194" fontId="63" fillId="0" borderId="0" applyFont="0" applyFill="0" applyBorder="0" applyAlignment="0" applyProtection="0"/>
    <xf numFmtId="0" fontId="64" fillId="0" borderId="0" applyFont="0" applyFill="0" applyBorder="0" applyAlignment="0" applyProtection="0"/>
    <xf numFmtId="207" fontId="2" fillId="0" borderId="0" applyFont="0" applyFill="0" applyBorder="0" applyAlignment="0" applyProtection="0"/>
    <xf numFmtId="0" fontId="68" fillId="4" borderId="0" applyNumberFormat="0" applyBorder="0" applyAlignment="0" applyProtection="0"/>
    <xf numFmtId="0" fontId="69" fillId="0" borderId="0" applyNumberFormat="0" applyFill="0" applyBorder="0" applyAlignment="0" applyProtection="0"/>
    <xf numFmtId="0" fontId="64" fillId="0" borderId="0">
      <alignment/>
      <protection/>
    </xf>
    <xf numFmtId="0" fontId="70" fillId="0" borderId="0">
      <alignment/>
      <protection/>
    </xf>
    <xf numFmtId="0" fontId="65" fillId="0" borderId="0">
      <alignment/>
      <protection/>
    </xf>
    <xf numFmtId="0" fontId="63" fillId="0" borderId="0">
      <alignment/>
      <protection/>
    </xf>
    <xf numFmtId="0" fontId="64" fillId="0" borderId="0">
      <alignment/>
      <protection/>
    </xf>
    <xf numFmtId="0" fontId="71" fillId="0" borderId="0">
      <alignment/>
      <protection/>
    </xf>
    <xf numFmtId="183" fontId="3" fillId="0" borderId="0" applyFill="0" applyBorder="0" applyAlignment="0">
      <protection/>
    </xf>
    <xf numFmtId="199" fontId="72" fillId="0" borderId="0" applyFill="0" applyBorder="0" applyAlignment="0">
      <protection/>
    </xf>
    <xf numFmtId="192" fontId="72" fillId="0" borderId="0" applyFill="0" applyBorder="0" applyAlignment="0">
      <protection/>
    </xf>
    <xf numFmtId="200" fontId="72" fillId="0" borderId="0" applyFill="0" applyBorder="0" applyAlignment="0">
      <protection/>
    </xf>
    <xf numFmtId="203" fontId="2" fillId="0" borderId="0" applyFill="0" applyBorder="0" applyAlignment="0">
      <protection/>
    </xf>
    <xf numFmtId="172" fontId="72" fillId="0" borderId="0" applyFill="0" applyBorder="0" applyAlignment="0">
      <protection/>
    </xf>
    <xf numFmtId="201" fontId="72" fillId="0" borderId="0" applyFill="0" applyBorder="0" applyAlignment="0">
      <protection/>
    </xf>
    <xf numFmtId="199" fontId="72" fillId="0" borderId="0" applyFill="0" applyBorder="0" applyAlignment="0">
      <protection/>
    </xf>
    <xf numFmtId="0" fontId="73" fillId="2" borderId="4" applyNumberFormat="0" applyAlignment="0" applyProtection="0"/>
    <xf numFmtId="0" fontId="74" fillId="0" borderId="0">
      <alignment/>
      <protection/>
    </xf>
    <xf numFmtId="0" fontId="75" fillId="0" borderId="0" applyFill="0" applyBorder="0" applyProtection="0">
      <alignment horizontal="center"/>
    </xf>
    <xf numFmtId="0" fontId="2" fillId="0" borderId="0" applyFill="0" applyBorder="0" applyProtection="0">
      <alignment horizontal="center"/>
    </xf>
    <xf numFmtId="0" fontId="76" fillId="21" borderId="5" applyNumberFormat="0" applyAlignment="0" applyProtection="0"/>
    <xf numFmtId="0" fontId="2" fillId="0" borderId="6">
      <alignment horizontal="center"/>
      <protection/>
    </xf>
    <xf numFmtId="43" fontId="0" fillId="0" borderId="0" applyFont="0" applyFill="0" applyBorder="0" applyAlignment="0" applyProtection="0"/>
    <xf numFmtId="184" fontId="77" fillId="0" borderId="0">
      <alignment/>
      <protection/>
    </xf>
    <xf numFmtId="184" fontId="77" fillId="0" borderId="0">
      <alignment/>
      <protection/>
    </xf>
    <xf numFmtId="184" fontId="77" fillId="0" borderId="0">
      <alignment/>
      <protection/>
    </xf>
    <xf numFmtId="184" fontId="77" fillId="0" borderId="0">
      <alignment/>
      <protection/>
    </xf>
    <xf numFmtId="184" fontId="77" fillId="0" borderId="0">
      <alignment/>
      <protection/>
    </xf>
    <xf numFmtId="184" fontId="77" fillId="0" borderId="0">
      <alignment/>
      <protection/>
    </xf>
    <xf numFmtId="184" fontId="77" fillId="0" borderId="0">
      <alignment/>
      <protection/>
    </xf>
    <xf numFmtId="184" fontId="77" fillId="0" borderId="0">
      <alignment/>
      <protection/>
    </xf>
    <xf numFmtId="211" fontId="2" fillId="0" borderId="0" applyFont="0" applyFill="0" applyBorder="0" applyAlignment="0" applyProtection="0"/>
    <xf numFmtId="41" fontId="0" fillId="0" borderId="0" applyFont="0" applyFill="0" applyBorder="0" applyAlignment="0" applyProtection="0"/>
    <xf numFmtId="174" fontId="0" fillId="0" borderId="0" applyFont="0" applyFill="0" applyBorder="0" applyAlignment="0" applyProtection="0"/>
    <xf numFmtId="172" fontId="72" fillId="0" borderId="0" applyFont="0" applyFill="0" applyBorder="0" applyAlignment="0" applyProtection="0"/>
    <xf numFmtId="212" fontId="26" fillId="0" borderId="0" applyFont="0" applyFill="0" applyBorder="0" applyAlignment="0" applyProtection="0"/>
    <xf numFmtId="213" fontId="78" fillId="0" borderId="0" applyFont="0" applyFill="0" applyBorder="0" applyAlignment="0" applyProtection="0"/>
    <xf numFmtId="214" fontId="2" fillId="0" borderId="0" applyFont="0" applyFill="0" applyBorder="0" applyAlignment="0" applyProtection="0"/>
    <xf numFmtId="39" fontId="2" fillId="0" borderId="0" applyFont="0" applyFill="0" applyBorder="0" applyAlignment="0" applyProtection="0"/>
    <xf numFmtId="210" fontId="2" fillId="0" borderId="0" applyFont="0" applyFill="0" applyBorder="0" applyAlignment="0" applyProtection="0"/>
    <xf numFmtId="215" fontId="2" fillId="0" borderId="0" applyFont="0" applyFill="0" applyBorder="0" applyAlignment="0" applyProtection="0"/>
    <xf numFmtId="216" fontId="2" fillId="0" borderId="0" applyFont="0" applyFill="0" applyBorder="0" applyAlignment="0" applyProtection="0"/>
    <xf numFmtId="199" fontId="2" fillId="0" borderId="0" applyFont="0" applyFill="0" applyBorder="0" applyAlignment="0" applyProtection="0"/>
    <xf numFmtId="207" fontId="2" fillId="0" borderId="0" applyFont="0" applyFill="0" applyBorder="0" applyAlignment="0" applyProtection="0"/>
    <xf numFmtId="196" fontId="0" fillId="0" borderId="0">
      <alignment/>
      <protection/>
    </xf>
    <xf numFmtId="175" fontId="0"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0" fontId="79" fillId="0" borderId="0" applyFill="0" applyBorder="0" applyAlignment="0" applyProtection="0"/>
    <xf numFmtId="0" fontId="80" fillId="0" borderId="0" applyNumberFormat="0" applyAlignment="0">
      <protection/>
    </xf>
    <xf numFmtId="244" fontId="81" fillId="0" borderId="0" applyFont="0" applyFill="0" applyBorder="0" applyAlignment="0" applyProtection="0"/>
    <xf numFmtId="179" fontId="2" fillId="0" borderId="0" applyFill="0" applyBorder="0" applyProtection="0">
      <alignment/>
    </xf>
    <xf numFmtId="208" fontId="2" fillId="0" borderId="0" applyFont="0" applyFill="0" applyBorder="0" applyAlignment="0" applyProtection="0"/>
    <xf numFmtId="217" fontId="24" fillId="0" borderId="0" applyFill="0" applyBorder="0" applyProtection="0">
      <alignment/>
    </xf>
    <xf numFmtId="217" fontId="24" fillId="0" borderId="7" applyFill="0" applyProtection="0">
      <alignment/>
    </xf>
    <xf numFmtId="217" fontId="24" fillId="0" borderId="8" applyFill="0" applyProtection="0">
      <alignment/>
    </xf>
    <xf numFmtId="218" fontId="2" fillId="0" borderId="0" applyFill="0" applyBorder="0" applyProtection="0">
      <alignment/>
    </xf>
    <xf numFmtId="44" fontId="0" fillId="0" borderId="0" applyFont="0" applyFill="0" applyBorder="0" applyAlignment="0" applyProtection="0"/>
    <xf numFmtId="219" fontId="2" fillId="0" borderId="0" applyFont="0" applyFill="0" applyBorder="0" applyAlignment="0" applyProtection="0"/>
    <xf numFmtId="42" fontId="0" fillId="0" borderId="0" applyFont="0" applyFill="0" applyBorder="0" applyAlignment="0" applyProtection="0"/>
    <xf numFmtId="199" fontId="72" fillId="0" borderId="0" applyFont="0" applyFill="0" applyBorder="0" applyAlignment="0" applyProtection="0"/>
    <xf numFmtId="220" fontId="2" fillId="0" borderId="0" applyFont="0" applyFill="0" applyBorder="0" applyAlignment="0" applyProtection="0"/>
    <xf numFmtId="221" fontId="2" fillId="0" borderId="0" applyFont="0" applyFill="0" applyBorder="0" applyAlignment="0" applyProtection="0"/>
    <xf numFmtId="222" fontId="2" fillId="0" borderId="0" applyFont="0" applyFill="0" applyBorder="0" applyAlignment="0" applyProtection="0"/>
    <xf numFmtId="223" fontId="2" fillId="0" borderId="0" applyFont="0" applyFill="0" applyBorder="0" applyAlignment="0" applyProtection="0"/>
    <xf numFmtId="224" fontId="2" fillId="0" borderId="0" applyFont="0" applyFill="0" applyBorder="0" applyAlignment="0" applyProtection="0"/>
    <xf numFmtId="225" fontId="2" fillId="0" borderId="0" applyFont="0" applyFill="0" applyBorder="0" applyAlignment="0" applyProtection="0"/>
    <xf numFmtId="207" fontId="2" fillId="0" borderId="0" applyFont="0" applyFill="0" applyBorder="0" applyAlignment="0" applyProtection="0"/>
    <xf numFmtId="226" fontId="2" fillId="0" borderId="0" applyFont="0" applyFill="0" applyBorder="0" applyAlignment="0" applyProtection="0"/>
    <xf numFmtId="227" fontId="2" fillId="0" borderId="0" applyFont="0" applyFill="0" applyBorder="0" applyAlignment="0" applyProtection="0"/>
    <xf numFmtId="179" fontId="2" fillId="0" borderId="0" applyFont="0" applyFill="0" applyBorder="0" applyAlignment="0" applyProtection="0"/>
    <xf numFmtId="204" fontId="0" fillId="0" borderId="0">
      <alignment/>
      <protection/>
    </xf>
    <xf numFmtId="0" fontId="2" fillId="0" borderId="0" applyFont="0" applyFill="0" applyBorder="0" applyAlignment="0" applyProtection="0"/>
    <xf numFmtId="14" fontId="82" fillId="0" borderId="0" applyFill="0" applyBorder="0" applyAlignment="0">
      <protection/>
    </xf>
    <xf numFmtId="0" fontId="83" fillId="0" borderId="0" applyProtection="0">
      <alignment/>
    </xf>
    <xf numFmtId="228" fontId="24" fillId="0" borderId="0" applyFill="0" applyBorder="0" applyProtection="0">
      <alignment/>
    </xf>
    <xf numFmtId="228" fontId="24" fillId="0" borderId="7" applyFill="0" applyProtection="0">
      <alignment/>
    </xf>
    <xf numFmtId="228" fontId="24" fillId="0" borderId="8" applyFill="0" applyProtection="0">
      <alignment/>
    </xf>
    <xf numFmtId="209" fontId="2" fillId="0" borderId="0" applyFill="0" applyBorder="0" applyProtection="0">
      <alignment/>
    </xf>
    <xf numFmtId="0" fontId="2" fillId="0" borderId="0" applyFont="0" applyFill="0" applyBorder="0" applyAlignment="0" applyProtection="0"/>
    <xf numFmtId="0" fontId="2" fillId="0" borderId="0" applyFont="0" applyFill="0" applyBorder="0" applyAlignment="0" applyProtection="0"/>
    <xf numFmtId="195" fontId="0" fillId="0" borderId="0">
      <alignment/>
      <protection/>
    </xf>
    <xf numFmtId="172" fontId="72" fillId="0" borderId="0" applyFill="0" applyBorder="0" applyAlignment="0">
      <protection/>
    </xf>
    <xf numFmtId="199" fontId="72" fillId="0" borderId="0" applyFill="0" applyBorder="0" applyAlignment="0">
      <protection/>
    </xf>
    <xf numFmtId="172" fontId="72" fillId="0" borderId="0" applyFill="0" applyBorder="0" applyAlignment="0">
      <protection/>
    </xf>
    <xf numFmtId="201" fontId="72" fillId="0" borderId="0" applyFill="0" applyBorder="0" applyAlignment="0">
      <protection/>
    </xf>
    <xf numFmtId="199" fontId="72" fillId="0" borderId="0" applyFill="0" applyBorder="0" applyAlignment="0">
      <protection/>
    </xf>
    <xf numFmtId="0" fontId="84" fillId="0" borderId="0" applyNumberFormat="0" applyAlignment="0">
      <protection/>
    </xf>
    <xf numFmtId="241" fontId="3" fillId="0" borderId="0" applyFont="0" applyFill="0" applyBorder="0" applyAlignment="0" applyProtection="0"/>
    <xf numFmtId="0" fontId="85" fillId="0" borderId="0" applyNumberFormat="0" applyFill="0" applyBorder="0" applyAlignment="0" applyProtection="0"/>
    <xf numFmtId="2" fontId="2" fillId="0" borderId="0" applyFont="0" applyFill="0" applyBorder="0" applyAlignment="0" applyProtection="0"/>
    <xf numFmtId="0" fontId="86" fillId="5" borderId="0" applyNumberFormat="0" applyBorder="0" applyAlignment="0" applyProtection="0"/>
    <xf numFmtId="38" fontId="87" fillId="2" borderId="0" applyNumberFormat="0" applyBorder="0" applyAlignment="0" applyProtection="0"/>
    <xf numFmtId="0" fontId="0" fillId="0" borderId="0" applyNumberFormat="0" applyFont="0" applyBorder="0" applyAlignment="0">
      <protection/>
    </xf>
    <xf numFmtId="0" fontId="88" fillId="22" borderId="0">
      <alignment/>
      <protection/>
    </xf>
    <xf numFmtId="0" fontId="89" fillId="0" borderId="0">
      <alignment horizontal="left"/>
      <protection/>
    </xf>
    <xf numFmtId="0" fontId="90" fillId="0" borderId="9" applyNumberFormat="0" applyAlignment="0" applyProtection="0"/>
    <xf numFmtId="0" fontId="90" fillId="0" borderId="10">
      <alignment horizontal="left" vertical="center"/>
      <protection/>
    </xf>
    <xf numFmtId="14" fontId="75" fillId="7" borderId="11">
      <alignment horizontal="center" vertical="center" wrapText="1"/>
      <protection/>
    </xf>
    <xf numFmtId="0" fontId="91" fillId="0" borderId="0" applyNumberFormat="0" applyFill="0" applyBorder="0" applyAlignment="0" applyProtection="0"/>
    <xf numFmtId="0" fontId="90" fillId="0" borderId="0" applyNumberFormat="0" applyFill="0" applyBorder="0" applyAlignment="0" applyProtection="0"/>
    <xf numFmtId="0" fontId="92" fillId="0" borderId="12" applyNumberFormat="0" applyFill="0" applyAlignment="0" applyProtection="0"/>
    <xf numFmtId="0" fontId="92" fillId="0" borderId="0" applyNumberFormat="0" applyFill="0" applyBorder="0" applyAlignment="0" applyProtection="0"/>
    <xf numFmtId="0" fontId="93" fillId="0" borderId="0" applyFill="0" applyAlignment="0" applyProtection="0"/>
    <xf numFmtId="0" fontId="93" fillId="0" borderId="2" applyFill="0" applyAlignment="0" applyProtection="0"/>
    <xf numFmtId="205" fontId="94" fillId="0" borderId="0">
      <alignment/>
      <protection locked="0"/>
    </xf>
    <xf numFmtId="205" fontId="94" fillId="0" borderId="0">
      <alignment/>
      <protection locked="0"/>
    </xf>
    <xf numFmtId="0" fontId="95" fillId="0" borderId="11">
      <alignment horizontal="center"/>
      <protection/>
    </xf>
    <xf numFmtId="0" fontId="95" fillId="0" borderId="0">
      <alignment horizontal="center"/>
      <protection/>
    </xf>
    <xf numFmtId="5" fontId="0" fillId="23" borderId="13" applyNumberFormat="0" applyAlignment="0">
      <protection/>
    </xf>
    <xf numFmtId="241" fontId="66" fillId="0" borderId="0" applyFont="0" applyFill="0" applyBorder="0" applyAlignment="0" applyProtection="0"/>
    <xf numFmtId="49" fontId="96" fillId="0" borderId="13">
      <alignment vertical="center"/>
      <protection/>
    </xf>
    <xf numFmtId="0" fontId="97" fillId="0" borderId="0">
      <alignment/>
      <protection/>
    </xf>
    <xf numFmtId="10" fontId="87" fillId="24" borderId="13" applyNumberFormat="0" applyBorder="0" applyAlignment="0" applyProtection="0"/>
    <xf numFmtId="3" fontId="98" fillId="0" borderId="0">
      <alignment/>
      <protection/>
    </xf>
    <xf numFmtId="0" fontId="3" fillId="0" borderId="0">
      <alignment/>
      <protection/>
    </xf>
    <xf numFmtId="0" fontId="24" fillId="0" borderId="0" applyNumberFormat="0" applyFont="0" applyFill="0" applyBorder="0" applyProtection="0">
      <alignment horizontal="left" vertical="center"/>
    </xf>
    <xf numFmtId="172" fontId="72" fillId="0" borderId="0" applyFill="0" applyBorder="0" applyAlignment="0">
      <protection/>
    </xf>
    <xf numFmtId="199" fontId="72" fillId="0" borderId="0" applyFill="0" applyBorder="0" applyAlignment="0">
      <protection/>
    </xf>
    <xf numFmtId="172" fontId="72" fillId="0" borderId="0" applyFill="0" applyBorder="0" applyAlignment="0">
      <protection/>
    </xf>
    <xf numFmtId="201" fontId="72" fillId="0" borderId="0" applyFill="0" applyBorder="0" applyAlignment="0">
      <protection/>
    </xf>
    <xf numFmtId="199" fontId="72" fillId="0" borderId="0" applyFill="0" applyBorder="0" applyAlignment="0">
      <protection/>
    </xf>
    <xf numFmtId="0" fontId="99" fillId="0" borderId="14" applyNumberFormat="0" applyFill="0" applyAlignment="0" applyProtection="0"/>
    <xf numFmtId="0" fontId="2" fillId="0" borderId="0" applyFill="0" applyBorder="0" applyAlignment="0" applyProtection="0"/>
    <xf numFmtId="0" fontId="66" fillId="0" borderId="0" applyFont="0" applyFill="0" applyBorder="0" applyProtection="0">
      <alignment horizontal="center" vertical="center"/>
    </xf>
    <xf numFmtId="38" fontId="3" fillId="0" borderId="0" applyFont="0" applyFill="0" applyBorder="0" applyAlignment="0" applyProtection="0"/>
    <xf numFmtId="4" fontId="72" fillId="0" borderId="0" applyFont="0" applyFill="0" applyBorder="0" applyAlignment="0" applyProtection="0"/>
    <xf numFmtId="38" fontId="3" fillId="0" borderId="0" applyFont="0" applyFill="0" applyBorder="0" applyAlignment="0" applyProtection="0"/>
    <xf numFmtId="40" fontId="3"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0" fontId="100" fillId="0" borderId="11">
      <alignment/>
      <protection/>
    </xf>
    <xf numFmtId="0" fontId="0" fillId="0" borderId="15">
      <alignment/>
      <protection/>
    </xf>
    <xf numFmtId="173" fontId="3" fillId="0" borderId="0" applyFont="0" applyFill="0" applyBorder="0" applyAlignment="0" applyProtection="0"/>
    <xf numFmtId="182" fontId="3" fillId="0" borderId="0" applyFont="0" applyFill="0" applyBorder="0" applyAlignment="0" applyProtection="0"/>
    <xf numFmtId="242" fontId="2" fillId="0" borderId="0" applyFont="0" applyFill="0" applyBorder="0" applyAlignment="0" applyProtection="0"/>
    <xf numFmtId="243" fontId="2" fillId="0" borderId="0" applyFont="0" applyFill="0" applyBorder="0" applyAlignment="0" applyProtection="0"/>
    <xf numFmtId="0" fontId="83" fillId="0" borderId="0" applyNumberFormat="0" applyFont="0" applyFill="0" applyAlignment="0">
      <protection/>
    </xf>
    <xf numFmtId="3" fontId="0" fillId="0" borderId="16">
      <alignment vertical="center"/>
      <protection/>
    </xf>
    <xf numFmtId="0" fontId="101" fillId="25" borderId="0" applyNumberFormat="0" applyBorder="0" applyAlignment="0" applyProtection="0"/>
    <xf numFmtId="0" fontId="24" fillId="0" borderId="0">
      <alignment/>
      <protection/>
    </xf>
    <xf numFmtId="37" fontId="102" fillId="0" borderId="0">
      <alignment/>
      <protection/>
    </xf>
    <xf numFmtId="180" fontId="103" fillId="0" borderId="0">
      <alignment/>
      <protection/>
    </xf>
    <xf numFmtId="0" fontId="46" fillId="0" borderId="0">
      <alignment/>
      <protection/>
    </xf>
    <xf numFmtId="0" fontId="2" fillId="0" borderId="0">
      <alignment/>
      <protection/>
    </xf>
    <xf numFmtId="0" fontId="104" fillId="0" borderId="0">
      <alignment/>
      <protection/>
    </xf>
    <xf numFmtId="0" fontId="3" fillId="0" borderId="0">
      <alignment/>
      <protection/>
    </xf>
    <xf numFmtId="0" fontId="72" fillId="26" borderId="0">
      <alignment/>
      <protection/>
    </xf>
    <xf numFmtId="0" fontId="104" fillId="24" borderId="17" applyNumberFormat="0" applyFont="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05" fillId="0" borderId="0" applyNumberFormat="0" applyFill="0" applyBorder="0" applyAlignment="0" applyProtection="0"/>
    <xf numFmtId="0" fontId="0" fillId="0" borderId="0" applyNumberFormat="0" applyFill="0" applyBorder="0" applyAlignment="0" applyProtection="0"/>
    <xf numFmtId="0" fontId="2" fillId="0" borderId="0" applyFont="0" applyFill="0" applyBorder="0" applyAlignment="0" applyProtection="0"/>
    <xf numFmtId="0" fontId="24" fillId="0" borderId="0">
      <alignment/>
      <protection/>
    </xf>
    <xf numFmtId="0" fontId="106" fillId="2" borderId="18" applyNumberFormat="0" applyAlignment="0" applyProtection="0"/>
    <xf numFmtId="0" fontId="0" fillId="0" borderId="0">
      <alignment/>
      <protection/>
    </xf>
    <xf numFmtId="14" fontId="67" fillId="0" borderId="0">
      <alignment horizontal="center" wrapText="1"/>
      <protection locked="0"/>
    </xf>
    <xf numFmtId="9" fontId="0" fillId="0" borderId="0" applyFont="0" applyFill="0" applyBorder="0" applyAlignment="0" applyProtection="0"/>
    <xf numFmtId="229" fontId="2" fillId="0" borderId="0" applyFont="0" applyFill="0" applyBorder="0" applyAlignment="0" applyProtection="0"/>
    <xf numFmtId="230" fontId="2" fillId="0" borderId="0" applyFont="0" applyFill="0" applyBorder="0" applyAlignment="0" applyProtection="0"/>
    <xf numFmtId="231" fontId="93" fillId="0" borderId="0" applyFont="0" applyFill="0" applyBorder="0" applyAlignment="0" applyProtection="0"/>
    <xf numFmtId="232" fontId="2" fillId="0" borderId="0" applyFont="0" applyFill="0" applyBorder="0" applyAlignment="0" applyProtection="0"/>
    <xf numFmtId="203" fontId="2" fillId="0" borderId="0" applyFont="0" applyFill="0" applyBorder="0" applyAlignment="0" applyProtection="0"/>
    <xf numFmtId="202" fontId="2" fillId="0" borderId="0" applyFont="0" applyFill="0" applyBorder="0" applyAlignment="0" applyProtection="0"/>
    <xf numFmtId="10"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4" fontId="2" fillId="0" borderId="0" applyFont="0" applyFill="0" applyBorder="0" applyAlignment="0" applyProtection="0"/>
    <xf numFmtId="179" fontId="2" fillId="0" borderId="0" applyFont="0" applyFill="0" applyBorder="0" applyAlignment="0" applyProtection="0"/>
    <xf numFmtId="208" fontId="2" fillId="0" borderId="0" applyFont="0" applyFill="0" applyBorder="0" applyAlignment="0" applyProtection="0"/>
    <xf numFmtId="229" fontId="2" fillId="0" borderId="0" applyFont="0" applyFill="0" applyBorder="0" applyAlignment="0" applyProtection="0"/>
    <xf numFmtId="232" fontId="2" fillId="0" borderId="0" applyFont="0" applyFill="0" applyBorder="0" applyAlignment="0" applyProtection="0"/>
    <xf numFmtId="233" fontId="2" fillId="0" borderId="0" applyFont="0" applyFill="0" applyBorder="0" applyAlignment="0" applyProtection="0"/>
    <xf numFmtId="177" fontId="2" fillId="0" borderId="0" applyFont="0" applyFill="0" applyBorder="0" applyAlignment="0" applyProtection="0"/>
    <xf numFmtId="9" fontId="3" fillId="0" borderId="19" applyNumberFormat="0" applyBorder="0">
      <alignment/>
      <protection/>
    </xf>
    <xf numFmtId="172" fontId="72" fillId="0" borderId="0" applyFill="0" applyBorder="0" applyAlignment="0">
      <protection/>
    </xf>
    <xf numFmtId="199" fontId="72" fillId="0" borderId="0" applyFill="0" applyBorder="0" applyAlignment="0">
      <protection/>
    </xf>
    <xf numFmtId="172" fontId="72" fillId="0" borderId="0" applyFill="0" applyBorder="0" applyAlignment="0">
      <protection/>
    </xf>
    <xf numFmtId="201" fontId="72" fillId="0" borderId="0" applyFill="0" applyBorder="0" applyAlignment="0">
      <protection/>
    </xf>
    <xf numFmtId="199" fontId="72" fillId="0" borderId="0" applyFill="0" applyBorder="0" applyAlignment="0">
      <protection/>
    </xf>
    <xf numFmtId="0" fontId="107" fillId="0" borderId="0">
      <alignment/>
      <protection/>
    </xf>
    <xf numFmtId="0" fontId="3" fillId="0" borderId="0" applyNumberFormat="0" applyFont="0" applyFill="0" applyBorder="0" applyAlignment="0" applyProtection="0"/>
    <xf numFmtId="0" fontId="108" fillId="0" borderId="11">
      <alignment horizontal="center"/>
      <protection/>
    </xf>
    <xf numFmtId="0" fontId="109" fillId="27" borderId="0" applyNumberFormat="0" applyFont="0" applyBorder="0" applyAlignment="0">
      <protection/>
    </xf>
    <xf numFmtId="14" fontId="110" fillId="0" borderId="0" applyNumberFormat="0" applyFill="0" applyBorder="0" applyAlignment="0" applyProtection="0"/>
    <xf numFmtId="0" fontId="0" fillId="0" borderId="0" applyNumberFormat="0" applyFill="0" applyBorder="0" applyAlignment="0" applyProtection="0"/>
    <xf numFmtId="0" fontId="109" fillId="1" borderId="10" applyNumberFormat="0" applyFont="0" applyAlignment="0">
      <protection/>
    </xf>
    <xf numFmtId="0" fontId="111" fillId="0" borderId="0" applyNumberFormat="0" applyFill="0" applyBorder="0" applyAlignment="0">
      <protection/>
    </xf>
    <xf numFmtId="0" fontId="2" fillId="28" borderId="0">
      <alignment/>
      <protection/>
    </xf>
    <xf numFmtId="0" fontId="42" fillId="0" borderId="0" applyNumberFormat="0" applyFill="0" applyBorder="0" applyAlignment="0" applyProtection="0"/>
    <xf numFmtId="0" fontId="100" fillId="0" borderId="0">
      <alignment/>
      <protection/>
    </xf>
    <xf numFmtId="40" fontId="112" fillId="0" borderId="0" applyBorder="0">
      <alignment horizontal="right"/>
      <protection/>
    </xf>
    <xf numFmtId="188" fontId="105" fillId="0" borderId="20">
      <alignment horizontal="right" vertical="center"/>
      <protection/>
    </xf>
    <xf numFmtId="206" fontId="105" fillId="0" borderId="20">
      <alignment horizontal="right" vertical="center"/>
      <protection/>
    </xf>
    <xf numFmtId="188" fontId="105" fillId="0" borderId="20">
      <alignment horizontal="right" vertical="center"/>
      <protection/>
    </xf>
    <xf numFmtId="188" fontId="105" fillId="0" borderId="20">
      <alignment horizontal="right" vertical="center"/>
      <protection/>
    </xf>
    <xf numFmtId="188" fontId="105" fillId="0" borderId="20">
      <alignment horizontal="right" vertical="center"/>
      <protection/>
    </xf>
    <xf numFmtId="188" fontId="105" fillId="0" borderId="20">
      <alignment horizontal="right" vertical="center"/>
      <protection/>
    </xf>
    <xf numFmtId="206" fontId="105" fillId="0" borderId="20">
      <alignment horizontal="right" vertical="center"/>
      <protection/>
    </xf>
    <xf numFmtId="206" fontId="105" fillId="0" borderId="20">
      <alignment horizontal="right" vertical="center"/>
      <protection/>
    </xf>
    <xf numFmtId="206" fontId="105" fillId="0" borderId="20">
      <alignment horizontal="right" vertical="center"/>
      <protection/>
    </xf>
    <xf numFmtId="188" fontId="105" fillId="0" borderId="20">
      <alignment horizontal="right" vertical="center"/>
      <protection/>
    </xf>
    <xf numFmtId="180" fontId="105" fillId="0" borderId="20">
      <alignment horizontal="right" vertical="center"/>
      <protection/>
    </xf>
    <xf numFmtId="0" fontId="105" fillId="0" borderId="20">
      <alignment horizontal="right" vertical="center"/>
      <protection/>
    </xf>
    <xf numFmtId="188" fontId="105" fillId="0" borderId="20">
      <alignment horizontal="right" vertical="center"/>
      <protection/>
    </xf>
    <xf numFmtId="0" fontId="105" fillId="0" borderId="20">
      <alignment horizontal="right" vertical="center"/>
      <protection/>
    </xf>
    <xf numFmtId="206" fontId="105" fillId="0" borderId="20">
      <alignment horizontal="right" vertical="center"/>
      <protection/>
    </xf>
    <xf numFmtId="180" fontId="105" fillId="0" borderId="20">
      <alignment horizontal="right" vertical="center"/>
      <protection/>
    </xf>
    <xf numFmtId="171" fontId="0" fillId="0" borderId="20">
      <alignment horizontal="right" vertical="center"/>
      <protection/>
    </xf>
    <xf numFmtId="180" fontId="105" fillId="0" borderId="20">
      <alignment horizontal="right" vertical="center"/>
      <protection/>
    </xf>
    <xf numFmtId="180" fontId="105" fillId="0" borderId="20">
      <alignment horizontal="right" vertical="center"/>
      <protection/>
    </xf>
    <xf numFmtId="188" fontId="105" fillId="0" borderId="20">
      <alignment horizontal="right" vertical="center"/>
      <protection/>
    </xf>
    <xf numFmtId="180" fontId="105" fillId="0" borderId="20">
      <alignment horizontal="right" vertical="center"/>
      <protection/>
    </xf>
    <xf numFmtId="206" fontId="105" fillId="0" borderId="20">
      <alignment horizontal="right" vertical="center"/>
      <protection/>
    </xf>
    <xf numFmtId="245" fontId="105" fillId="0" borderId="20">
      <alignment horizontal="right" vertical="center"/>
      <protection/>
    </xf>
    <xf numFmtId="49" fontId="82" fillId="0" borderId="0" applyFill="0" applyBorder="0" applyAlignment="0">
      <protection/>
    </xf>
    <xf numFmtId="197" fontId="2" fillId="0" borderId="0" applyFill="0" applyBorder="0" applyAlignment="0">
      <protection/>
    </xf>
    <xf numFmtId="198" fontId="2" fillId="0" borderId="0" applyFill="0" applyBorder="0" applyAlignment="0">
      <protection/>
    </xf>
    <xf numFmtId="185" fontId="113" fillId="0" borderId="13">
      <alignment horizontal="left"/>
      <protection/>
    </xf>
    <xf numFmtId="0" fontId="0" fillId="0" borderId="21">
      <alignment/>
      <protection/>
    </xf>
    <xf numFmtId="0" fontId="105"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114" fillId="0" borderId="0">
      <alignment horizontal="center" vertical="top"/>
      <protection/>
    </xf>
    <xf numFmtId="0" fontId="115" fillId="0" borderId="0" applyNumberFormat="0" applyFill="0" applyBorder="0" applyAlignment="0" applyProtection="0"/>
    <xf numFmtId="0" fontId="2" fillId="0" borderId="22" applyNumberFormat="0" applyFont="0" applyFill="0" applyAlignment="0" applyProtection="0"/>
    <xf numFmtId="242" fontId="3" fillId="0" borderId="0" applyFont="0" applyFill="0" applyBorder="0" applyAlignment="0" applyProtection="0"/>
    <xf numFmtId="243" fontId="72" fillId="0" borderId="0" applyFont="0" applyFill="0" applyBorder="0" applyAlignment="0" applyProtection="0"/>
    <xf numFmtId="186" fontId="116" fillId="0" borderId="0">
      <alignment/>
      <protection/>
    </xf>
    <xf numFmtId="187" fontId="116" fillId="0" borderId="13">
      <alignment/>
      <protection/>
    </xf>
    <xf numFmtId="0" fontId="0" fillId="0" borderId="0">
      <alignment/>
      <protection/>
    </xf>
    <xf numFmtId="0" fontId="0" fillId="0" borderId="0">
      <alignment/>
      <protection/>
    </xf>
    <xf numFmtId="5" fontId="0" fillId="29" borderId="6">
      <alignment vertical="top"/>
      <protection/>
    </xf>
    <xf numFmtId="0" fontId="17" fillId="30" borderId="13">
      <alignment horizontal="left" vertical="center"/>
      <protection/>
    </xf>
    <xf numFmtId="6" fontId="0" fillId="31" borderId="6">
      <alignment/>
      <protection/>
    </xf>
    <xf numFmtId="5" fontId="117" fillId="0" borderId="6">
      <alignment horizontal="left" vertical="top"/>
      <protection/>
    </xf>
    <xf numFmtId="0" fontId="0" fillId="32" borderId="0">
      <alignment horizontal="left" vertical="center"/>
      <protection/>
    </xf>
    <xf numFmtId="5" fontId="42" fillId="0" borderId="23">
      <alignment horizontal="left" vertical="top"/>
      <protection/>
    </xf>
    <xf numFmtId="0" fontId="118" fillId="0" borderId="23">
      <alignment horizontal="left" vertical="center"/>
      <protection/>
    </xf>
    <xf numFmtId="246" fontId="2" fillId="0" borderId="0" applyFont="0" applyFill="0" applyBorder="0" applyAlignment="0" applyProtection="0"/>
    <xf numFmtId="247" fontId="2" fillId="0" borderId="0" applyFont="0" applyFill="0" applyBorder="0" applyAlignment="0" applyProtection="0"/>
    <xf numFmtId="0" fontId="119" fillId="0" borderId="0" applyNumberFormat="0" applyFill="0" applyBorder="0" applyAlignment="0" applyProtection="0"/>
    <xf numFmtId="0" fontId="120" fillId="0" borderId="0" applyNumberFormat="0" applyFont="0" applyFill="0" applyBorder="0" applyProtection="0">
      <alignment horizontal="center" vertical="center" wrapText="1"/>
    </xf>
    <xf numFmtId="0" fontId="2" fillId="0" borderId="0" applyFont="0" applyFill="0" applyBorder="0" applyAlignment="0" applyProtection="0"/>
    <xf numFmtId="0" fontId="2" fillId="0" borderId="0" applyFont="0" applyFill="0" applyBorder="0" applyAlignment="0" applyProtection="0"/>
    <xf numFmtId="192" fontId="2" fillId="0" borderId="0" applyFont="0" applyFill="0" applyBorder="0" applyAlignment="0" applyProtection="0"/>
    <xf numFmtId="193" fontId="2" fillId="0" borderId="0" applyFont="0" applyFill="0" applyBorder="0" applyAlignment="0" applyProtection="0"/>
    <xf numFmtId="234" fontId="2" fillId="0" borderId="0" applyFont="0" applyFill="0" applyBorder="0" applyAlignment="0" applyProtection="0"/>
    <xf numFmtId="223" fontId="2" fillId="0" borderId="0" applyFont="0" applyFill="0" applyBorder="0" applyAlignment="0" applyProtection="0"/>
    <xf numFmtId="235" fontId="2" fillId="0" borderId="0" applyFont="0" applyFill="0" applyBorder="0" applyAlignment="0" applyProtection="0"/>
    <xf numFmtId="236" fontId="2" fillId="0" borderId="0" applyFont="0" applyFill="0" applyBorder="0" applyAlignment="0" applyProtection="0"/>
    <xf numFmtId="237" fontId="2" fillId="0" borderId="0" applyFont="0" applyFill="0" applyBorder="0" applyAlignment="0" applyProtection="0"/>
    <xf numFmtId="238" fontId="2" fillId="0" borderId="0" applyFon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lignment/>
      <protection/>
    </xf>
    <xf numFmtId="0" fontId="121" fillId="0" borderId="0" applyFont="0" applyFill="0" applyBorder="0" applyAlignment="0" applyProtection="0"/>
    <xf numFmtId="0" fontId="121" fillId="0" borderId="0" applyFont="0" applyFill="0" applyBorder="0" applyAlignment="0" applyProtection="0"/>
    <xf numFmtId="0" fontId="28" fillId="0" borderId="0">
      <alignment vertical="center"/>
      <protection/>
    </xf>
    <xf numFmtId="40" fontId="122" fillId="0" borderId="0" applyFont="0" applyFill="0" applyBorder="0" applyAlignment="0" applyProtection="0"/>
    <xf numFmtId="38" fontId="122" fillId="0" borderId="0" applyFont="0" applyFill="0" applyBorder="0" applyAlignment="0" applyProtection="0"/>
    <xf numFmtId="0" fontId="122" fillId="0" borderId="0" applyFont="0" applyFill="0" applyBorder="0" applyAlignment="0" applyProtection="0"/>
    <xf numFmtId="0" fontId="122" fillId="0" borderId="0" applyFont="0" applyFill="0" applyBorder="0" applyAlignment="0" applyProtection="0"/>
    <xf numFmtId="9" fontId="123" fillId="0" borderId="0" applyBorder="0" applyAlignment="0" applyProtection="0"/>
    <xf numFmtId="0" fontId="124" fillId="0" borderId="0">
      <alignment/>
      <protection/>
    </xf>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pplyFont="0" applyFill="0" applyBorder="0" applyAlignment="0" applyProtection="0"/>
    <xf numFmtId="0" fontId="46"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51" fillId="0" borderId="0">
      <alignment/>
      <protection/>
    </xf>
    <xf numFmtId="0" fontId="83" fillId="0" borderId="0">
      <alignment/>
      <protection/>
    </xf>
    <xf numFmtId="168" fontId="78" fillId="0" borderId="0" applyFont="0" applyFill="0" applyBorder="0" applyAlignment="0" applyProtection="0"/>
    <xf numFmtId="169" fontId="78" fillId="0" borderId="0" applyFont="0" applyFill="0" applyBorder="0" applyAlignment="0" applyProtection="0"/>
    <xf numFmtId="0" fontId="0" fillId="0" borderId="0">
      <alignment/>
      <protection/>
    </xf>
    <xf numFmtId="191" fontId="0" fillId="0" borderId="0" applyFont="0" applyFill="0" applyBorder="0" applyAlignment="0" applyProtection="0"/>
    <xf numFmtId="38" fontId="0" fillId="0" borderId="0" applyFont="0" applyFill="0" applyBorder="0" applyAlignment="0" applyProtection="0"/>
    <xf numFmtId="0" fontId="0" fillId="0" borderId="0">
      <alignment/>
      <protection/>
    </xf>
    <xf numFmtId="171" fontId="78" fillId="0" borderId="0" applyFont="0" applyFill="0" applyBorder="0" applyAlignment="0" applyProtection="0"/>
    <xf numFmtId="170" fontId="48" fillId="0" borderId="0" applyFont="0" applyFill="0" applyBorder="0" applyAlignment="0" applyProtection="0"/>
    <xf numFmtId="172" fontId="78" fillId="0" borderId="0" applyFont="0" applyFill="0" applyBorder="0" applyAlignment="0" applyProtection="0"/>
    <xf numFmtId="190" fontId="0" fillId="0" borderId="0" applyFont="0" applyFill="0" applyBorder="0" applyAlignment="0" applyProtection="0"/>
    <xf numFmtId="189" fontId="125" fillId="0" borderId="0" applyFont="0" applyFill="0" applyBorder="0" applyAlignment="0" applyProtection="0"/>
    <xf numFmtId="0" fontId="0" fillId="0" borderId="20">
      <alignment horizontal="center"/>
      <protection/>
    </xf>
  </cellStyleXfs>
  <cellXfs count="1714">
    <xf numFmtId="0" fontId="0" fillId="0" borderId="0" xfId="0" applyAlignment="1">
      <alignment/>
    </xf>
    <xf numFmtId="0" fontId="5" fillId="0" borderId="0" xfId="0" applyFont="1" applyAlignment="1">
      <alignment horizontal="center"/>
    </xf>
    <xf numFmtId="0" fontId="6" fillId="0" borderId="0" xfId="0" applyFont="1" applyAlignment="1">
      <alignment horizontal="center"/>
    </xf>
    <xf numFmtId="0" fontId="5" fillId="0" borderId="0" xfId="0" applyFont="1" applyAlignment="1">
      <alignment horizontal="left"/>
    </xf>
    <xf numFmtId="167" fontId="0" fillId="0" borderId="0" xfId="111" applyNumberFormat="1" applyAlignment="1">
      <alignment horizontal="right"/>
    </xf>
    <xf numFmtId="167" fontId="0" fillId="0" borderId="0" xfId="111" applyNumberFormat="1" applyAlignment="1">
      <alignment/>
    </xf>
    <xf numFmtId="0" fontId="7"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3" fontId="0" fillId="0" borderId="0" xfId="0" applyNumberFormat="1" applyAlignment="1">
      <alignment/>
    </xf>
    <xf numFmtId="0" fontId="11" fillId="0" borderId="0" xfId="0" applyFont="1" applyAlignment="1">
      <alignment horizontal="center"/>
    </xf>
    <xf numFmtId="0" fontId="13" fillId="0" borderId="0" xfId="0" applyFont="1" applyAlignment="1">
      <alignment horizontal="center"/>
    </xf>
    <xf numFmtId="43" fontId="8" fillId="0" borderId="0" xfId="111" applyFont="1" applyAlignment="1">
      <alignment horizontal="center"/>
    </xf>
    <xf numFmtId="0" fontId="14" fillId="0" borderId="0" xfId="0" applyFont="1" applyAlignment="1">
      <alignment horizontal="center"/>
    </xf>
    <xf numFmtId="0" fontId="15" fillId="0" borderId="0" xfId="0" applyFont="1" applyFill="1" applyAlignment="1">
      <alignment horizontal="center"/>
    </xf>
    <xf numFmtId="0" fontId="16" fillId="0" borderId="0" xfId="0" applyFont="1" applyFill="1" applyAlignment="1">
      <alignment horizontal="center"/>
    </xf>
    <xf numFmtId="0" fontId="14" fillId="0" borderId="0" xfId="0" applyFont="1" applyFill="1" applyAlignment="1">
      <alignment horizontal="center"/>
    </xf>
    <xf numFmtId="167" fontId="0" fillId="0" borderId="0" xfId="111" applyNumberFormat="1" applyFont="1" applyFill="1" applyAlignment="1">
      <alignment horizontal="right"/>
    </xf>
    <xf numFmtId="3" fontId="17" fillId="0" borderId="0" xfId="0" applyNumberFormat="1" applyFont="1" applyAlignment="1">
      <alignment/>
    </xf>
    <xf numFmtId="0" fontId="0" fillId="0" borderId="0" xfId="0" applyFont="1" applyFill="1" applyAlignment="1">
      <alignment/>
    </xf>
    <xf numFmtId="0" fontId="0" fillId="0" borderId="0" xfId="0" applyAlignment="1">
      <alignment/>
    </xf>
    <xf numFmtId="0" fontId="0" fillId="0" borderId="0" xfId="0" applyFill="1" applyAlignment="1">
      <alignment/>
    </xf>
    <xf numFmtId="0" fontId="18" fillId="0" borderId="0" xfId="0" applyFont="1" applyBorder="1" applyAlignment="1">
      <alignment horizontal="center"/>
    </xf>
    <xf numFmtId="0" fontId="19" fillId="0" borderId="6" xfId="0" applyFont="1" applyBorder="1" applyAlignment="1">
      <alignment/>
    </xf>
    <xf numFmtId="0" fontId="20" fillId="0" borderId="0" xfId="0" applyFont="1" applyBorder="1" applyAlignment="1">
      <alignment horizontal="center"/>
    </xf>
    <xf numFmtId="0" fontId="19" fillId="0" borderId="0" xfId="0" applyFont="1" applyAlignment="1">
      <alignment/>
    </xf>
    <xf numFmtId="167" fontId="19" fillId="0" borderId="0" xfId="111" applyNumberFormat="1" applyFont="1" applyAlignment="1">
      <alignment horizontal="right"/>
    </xf>
    <xf numFmtId="164" fontId="21" fillId="0" borderId="13" xfId="135" applyNumberFormat="1" applyFont="1" applyBorder="1" applyAlignment="1">
      <alignment horizontal="center" vertical="center" shrinkToFit="1"/>
    </xf>
    <xf numFmtId="164" fontId="21" fillId="0" borderId="13" xfId="135" applyNumberFormat="1" applyFont="1" applyFill="1" applyBorder="1" applyAlignment="1">
      <alignment horizontal="center" vertical="center" shrinkToFit="1"/>
    </xf>
    <xf numFmtId="164" fontId="22" fillId="0" borderId="13" xfId="135" applyNumberFormat="1" applyFont="1" applyFill="1" applyBorder="1" applyAlignment="1">
      <alignment horizontal="center" vertical="center" shrinkToFit="1"/>
    </xf>
    <xf numFmtId="49" fontId="23" fillId="0" borderId="6" xfId="235" applyNumberFormat="1" applyFont="1" applyBorder="1" applyAlignment="1">
      <alignment horizontal="left" shrinkToFit="1"/>
      <protection/>
    </xf>
    <xf numFmtId="49" fontId="23" fillId="0" borderId="6" xfId="235" applyNumberFormat="1" applyFont="1" applyBorder="1" applyAlignment="1">
      <alignment horizontal="left"/>
      <protection/>
    </xf>
    <xf numFmtId="164" fontId="24" fillId="0" borderId="6" xfId="135" applyNumberFormat="1" applyFont="1" applyFill="1" applyBorder="1" applyAlignment="1">
      <alignment/>
    </xf>
    <xf numFmtId="165" fontId="24" fillId="0" borderId="6" xfId="235" applyNumberFormat="1" applyFont="1" applyFill="1" applyBorder="1">
      <alignment/>
      <protection/>
    </xf>
    <xf numFmtId="164" fontId="0" fillId="0" borderId="0" xfId="111" applyNumberFormat="1" applyAlignment="1">
      <alignment/>
    </xf>
    <xf numFmtId="49" fontId="25" fillId="0" borderId="16" xfId="235" applyNumberFormat="1" applyFont="1" applyBorder="1" applyAlignment="1">
      <alignment wrapText="1"/>
      <protection/>
    </xf>
    <xf numFmtId="49" fontId="26" fillId="0" borderId="16" xfId="235" applyNumberFormat="1" applyFont="1" applyBorder="1" applyAlignment="1" quotePrefix="1">
      <alignment horizontal="center"/>
      <protection/>
    </xf>
    <xf numFmtId="165" fontId="27" fillId="26" borderId="16" xfId="135" applyNumberFormat="1" applyFont="1" applyFill="1" applyBorder="1" applyAlignment="1">
      <alignment shrinkToFit="1"/>
    </xf>
    <xf numFmtId="165" fontId="21" fillId="0" borderId="16" xfId="135" applyNumberFormat="1" applyFont="1" applyFill="1" applyBorder="1" applyAlignment="1">
      <alignment shrinkToFit="1"/>
    </xf>
    <xf numFmtId="164" fontId="0" fillId="0" borderId="0" xfId="0" applyNumberFormat="1" applyAlignment="1">
      <alignment/>
    </xf>
    <xf numFmtId="0" fontId="26" fillId="0" borderId="16" xfId="235" applyFont="1" applyBorder="1">
      <alignment/>
      <protection/>
    </xf>
    <xf numFmtId="164" fontId="26" fillId="0" borderId="16" xfId="135" applyNumberFormat="1" applyFont="1" applyFill="1" applyBorder="1" applyAlignment="1">
      <alignment shrinkToFit="1"/>
    </xf>
    <xf numFmtId="0" fontId="26" fillId="0" borderId="16" xfId="235" applyFont="1" applyFill="1" applyBorder="1" applyAlignment="1">
      <alignment shrinkToFit="1"/>
      <protection/>
    </xf>
    <xf numFmtId="49" fontId="28" fillId="0" borderId="16" xfId="235" applyNumberFormat="1" applyFont="1" applyBorder="1" applyAlignment="1">
      <alignment wrapText="1"/>
      <protection/>
    </xf>
    <xf numFmtId="165" fontId="26" fillId="0" borderId="16" xfId="135" applyNumberFormat="1" applyFont="1" applyFill="1" applyBorder="1" applyAlignment="1">
      <alignment shrinkToFit="1"/>
    </xf>
    <xf numFmtId="165" fontId="29" fillId="0" borderId="0" xfId="0" applyNumberFormat="1" applyFont="1" applyAlignment="1">
      <alignment/>
    </xf>
    <xf numFmtId="49" fontId="26" fillId="0" borderId="16" xfId="235" applyNumberFormat="1" applyFont="1" applyBorder="1" applyAlignment="1">
      <alignment horizontal="center"/>
      <protection/>
    </xf>
    <xf numFmtId="164" fontId="29" fillId="33" borderId="0" xfId="111" applyNumberFormat="1" applyFont="1" applyFill="1" applyAlignment="1">
      <alignment/>
    </xf>
    <xf numFmtId="164" fontId="30" fillId="26" borderId="16" xfId="135" applyNumberFormat="1" applyFont="1" applyFill="1" applyBorder="1" applyAlignment="1">
      <alignment shrinkToFit="1"/>
    </xf>
    <xf numFmtId="0" fontId="31" fillId="0" borderId="0" xfId="0" applyFont="1" applyAlignment="1">
      <alignment/>
    </xf>
    <xf numFmtId="164" fontId="32" fillId="0" borderId="16" xfId="135" applyNumberFormat="1" applyFont="1" applyFill="1" applyBorder="1" applyAlignment="1">
      <alignment shrinkToFit="1"/>
    </xf>
    <xf numFmtId="44" fontId="25" fillId="0" borderId="16" xfId="235" applyNumberFormat="1" applyFont="1" applyBorder="1" applyAlignment="1">
      <alignment wrapText="1"/>
      <protection/>
    </xf>
    <xf numFmtId="49" fontId="21" fillId="0" borderId="16" xfId="235" applyNumberFormat="1" applyFont="1" applyBorder="1" applyAlignment="1" quotePrefix="1">
      <alignment horizontal="center"/>
      <protection/>
    </xf>
    <xf numFmtId="165" fontId="17" fillId="0" borderId="0" xfId="0" applyNumberFormat="1" applyFont="1" applyAlignment="1">
      <alignment/>
    </xf>
    <xf numFmtId="165" fontId="0" fillId="0" borderId="0" xfId="0" applyNumberFormat="1" applyAlignment="1">
      <alignment/>
    </xf>
    <xf numFmtId="166" fontId="26" fillId="0" borderId="16" xfId="233" applyNumberFormat="1" applyFont="1" applyFill="1" applyBorder="1" applyAlignment="1" applyProtection="1">
      <alignment horizontal="center"/>
      <protection/>
    </xf>
    <xf numFmtId="164" fontId="30" fillId="0" borderId="16" xfId="135" applyNumberFormat="1" applyFont="1" applyFill="1" applyBorder="1" applyAlignment="1">
      <alignment shrinkToFit="1"/>
    </xf>
    <xf numFmtId="164" fontId="0" fillId="0" borderId="0" xfId="111" applyNumberFormat="1" applyFont="1" applyAlignment="1">
      <alignment/>
    </xf>
    <xf numFmtId="164" fontId="32" fillId="26" borderId="16" xfId="135" applyNumberFormat="1" applyFont="1" applyFill="1" applyBorder="1" applyAlignment="1">
      <alignment shrinkToFit="1"/>
    </xf>
    <xf numFmtId="164" fontId="29" fillId="0" borderId="0" xfId="111" applyNumberFormat="1" applyFont="1" applyAlignment="1">
      <alignment/>
    </xf>
    <xf numFmtId="43" fontId="0" fillId="0" borderId="0" xfId="111" applyAlignment="1">
      <alignment/>
    </xf>
    <xf numFmtId="0" fontId="21" fillId="0" borderId="16" xfId="235" applyFont="1" applyBorder="1" applyAlignment="1">
      <alignment horizontal="center"/>
      <protection/>
    </xf>
    <xf numFmtId="164" fontId="27" fillId="0" borderId="16" xfId="135" applyNumberFormat="1" applyFont="1" applyFill="1" applyBorder="1" applyAlignment="1">
      <alignment shrinkToFit="1"/>
    </xf>
    <xf numFmtId="164" fontId="21" fillId="0" borderId="16" xfId="135" applyNumberFormat="1" applyFont="1" applyFill="1" applyBorder="1" applyAlignment="1">
      <alignment shrinkToFit="1"/>
    </xf>
    <xf numFmtId="49" fontId="21" fillId="0" borderId="16" xfId="235" applyNumberFormat="1" applyFont="1" applyBorder="1" applyAlignment="1">
      <alignment wrapText="1"/>
      <protection/>
    </xf>
    <xf numFmtId="0" fontId="26" fillId="0" borderId="16" xfId="235" applyFont="1" applyBorder="1" applyAlignment="1">
      <alignment horizontal="center"/>
      <protection/>
    </xf>
    <xf numFmtId="0" fontId="33" fillId="33" borderId="0" xfId="0" applyFont="1" applyFill="1" applyAlignment="1">
      <alignment/>
    </xf>
    <xf numFmtId="0" fontId="28" fillId="0" borderId="16" xfId="235" applyFont="1" applyBorder="1" applyAlignment="1">
      <alignment wrapText="1"/>
      <protection/>
    </xf>
    <xf numFmtId="0" fontId="28" fillId="0" borderId="16" xfId="235" applyFont="1" applyFill="1" applyBorder="1" applyAlignment="1">
      <alignment wrapText="1"/>
      <protection/>
    </xf>
    <xf numFmtId="49" fontId="26" fillId="0" borderId="16" xfId="235" applyNumberFormat="1" applyFont="1" applyFill="1" applyBorder="1" applyAlignment="1">
      <alignment horizontal="center"/>
      <protection/>
    </xf>
    <xf numFmtId="0" fontId="29" fillId="0" borderId="0" xfId="0" applyFont="1" applyFill="1" applyAlignment="1">
      <alignment/>
    </xf>
    <xf numFmtId="164" fontId="29" fillId="0" borderId="0" xfId="0" applyNumberFormat="1" applyFont="1" applyFill="1" applyAlignment="1">
      <alignment/>
    </xf>
    <xf numFmtId="164" fontId="17" fillId="0" borderId="0" xfId="0" applyNumberFormat="1" applyFont="1" applyAlignment="1">
      <alignment/>
    </xf>
    <xf numFmtId="49" fontId="21" fillId="0" borderId="24" xfId="235" applyNumberFormat="1" applyFont="1" applyBorder="1" applyAlignment="1">
      <alignment wrapText="1"/>
      <protection/>
    </xf>
    <xf numFmtId="0" fontId="26" fillId="0" borderId="24" xfId="235" applyFont="1" applyBorder="1">
      <alignment/>
      <protection/>
    </xf>
    <xf numFmtId="164" fontId="32" fillId="0" borderId="24" xfId="135" applyNumberFormat="1" applyFont="1" applyFill="1" applyBorder="1" applyAlignment="1">
      <alignment shrinkToFit="1"/>
    </xf>
    <xf numFmtId="164" fontId="26" fillId="0" borderId="24" xfId="135" applyNumberFormat="1" applyFont="1" applyFill="1" applyBorder="1" applyAlignment="1">
      <alignment shrinkToFit="1"/>
    </xf>
    <xf numFmtId="0" fontId="25" fillId="0" borderId="16" xfId="235" applyFont="1" applyBorder="1" applyAlignment="1">
      <alignment wrapText="1"/>
      <protection/>
    </xf>
    <xf numFmtId="164" fontId="21" fillId="0" borderId="0" xfId="135" applyNumberFormat="1" applyFont="1" applyBorder="1" applyAlignment="1">
      <alignment/>
    </xf>
    <xf numFmtId="49" fontId="34" fillId="0" borderId="16" xfId="235" applyNumberFormat="1" applyFont="1" applyBorder="1" applyAlignment="1">
      <alignment wrapText="1"/>
      <protection/>
    </xf>
    <xf numFmtId="49" fontId="21" fillId="0" borderId="16" xfId="235" applyNumberFormat="1" applyFont="1" applyBorder="1" applyAlignment="1">
      <alignment horizontal="center"/>
      <protection/>
    </xf>
    <xf numFmtId="164" fontId="35" fillId="0" borderId="0" xfId="0" applyNumberFormat="1" applyFont="1" applyBorder="1" applyAlignment="1">
      <alignment/>
    </xf>
    <xf numFmtId="49" fontId="34" fillId="0" borderId="25" xfId="235" applyNumberFormat="1" applyFont="1" applyBorder="1" applyAlignment="1">
      <alignment wrapText="1"/>
      <protection/>
    </xf>
    <xf numFmtId="49" fontId="21" fillId="0" borderId="25" xfId="235" applyNumberFormat="1" applyFont="1" applyBorder="1" applyAlignment="1">
      <alignment horizontal="center" vertical="center"/>
      <protection/>
    </xf>
    <xf numFmtId="164" fontId="27" fillId="0" borderId="25" xfId="135" applyNumberFormat="1" applyFont="1" applyFill="1" applyBorder="1" applyAlignment="1">
      <alignment shrinkToFit="1"/>
    </xf>
    <xf numFmtId="164" fontId="21" fillId="0" borderId="25" xfId="135" applyNumberFormat="1" applyFont="1" applyFill="1" applyBorder="1" applyAlignment="1">
      <alignment shrinkToFit="1"/>
    </xf>
    <xf numFmtId="164" fontId="36" fillId="0" borderId="0" xfId="135" applyNumberFormat="1" applyFont="1" applyBorder="1" applyAlignment="1">
      <alignment/>
    </xf>
    <xf numFmtId="3" fontId="37" fillId="33" borderId="0" xfId="0" applyNumberFormat="1" applyFont="1" applyFill="1" applyAlignment="1">
      <alignment/>
    </xf>
    <xf numFmtId="49" fontId="34" fillId="0" borderId="0" xfId="235" applyNumberFormat="1" applyFont="1" applyBorder="1" applyAlignment="1">
      <alignment wrapText="1"/>
      <protection/>
    </xf>
    <xf numFmtId="49" fontId="21" fillId="0" borderId="0" xfId="235" applyNumberFormat="1" applyFont="1" applyBorder="1" applyAlignment="1">
      <alignment horizontal="center" vertical="center"/>
      <protection/>
    </xf>
    <xf numFmtId="164" fontId="21" fillId="0" borderId="0" xfId="135" applyNumberFormat="1" applyFont="1" applyFill="1" applyBorder="1" applyAlignment="1">
      <alignment/>
    </xf>
    <xf numFmtId="0" fontId="0" fillId="0" borderId="0" xfId="0" applyBorder="1" applyAlignment="1">
      <alignment/>
    </xf>
    <xf numFmtId="0" fontId="18" fillId="0" borderId="0" xfId="0" applyFont="1" applyFill="1" applyBorder="1" applyAlignment="1">
      <alignment horizontal="center"/>
    </xf>
    <xf numFmtId="164" fontId="0" fillId="0" borderId="0" xfId="0" applyNumberFormat="1" applyBorder="1" applyAlignment="1">
      <alignment/>
    </xf>
    <xf numFmtId="0" fontId="0" fillId="0" borderId="0" xfId="0" applyFill="1" applyAlignment="1">
      <alignment/>
    </xf>
    <xf numFmtId="0" fontId="0" fillId="0" borderId="0" xfId="0" applyFont="1" applyAlignment="1">
      <alignment/>
    </xf>
    <xf numFmtId="0" fontId="26" fillId="0" borderId="0" xfId="0" applyFont="1" applyFill="1" applyAlignment="1">
      <alignment horizontal="center"/>
    </xf>
    <xf numFmtId="0" fontId="6" fillId="0" borderId="0" xfId="0" applyFont="1" applyFill="1" applyAlignment="1">
      <alignment horizontal="left"/>
    </xf>
    <xf numFmtId="0" fontId="126" fillId="0" borderId="0" xfId="0" applyFont="1" applyFill="1" applyAlignment="1">
      <alignment horizontal="left"/>
    </xf>
    <xf numFmtId="0" fontId="127" fillId="0" borderId="0" xfId="0" applyFont="1" applyFill="1" applyAlignment="1">
      <alignment/>
    </xf>
    <xf numFmtId="0" fontId="126" fillId="0" borderId="0" xfId="0" applyFont="1" applyFill="1" applyAlignment="1">
      <alignment horizontal="center"/>
    </xf>
    <xf numFmtId="0" fontId="127" fillId="0" borderId="0" xfId="0" applyFont="1" applyFill="1" applyAlignment="1">
      <alignment horizontal="left"/>
    </xf>
    <xf numFmtId="167" fontId="128" fillId="5" borderId="0" xfId="134" applyNumberFormat="1" applyFont="1" applyFill="1" applyAlignment="1">
      <alignment/>
    </xf>
    <xf numFmtId="0" fontId="29" fillId="0" borderId="0" xfId="0" applyFont="1" applyFill="1" applyAlignment="1">
      <alignment horizontal="left"/>
    </xf>
    <xf numFmtId="167" fontId="0" fillId="0" borderId="0" xfId="134" applyNumberFormat="1" applyFill="1" applyAlignment="1">
      <alignment horizontal="right"/>
    </xf>
    <xf numFmtId="0" fontId="9" fillId="0" borderId="0" xfId="0" applyFont="1" applyFill="1" applyAlignment="1">
      <alignment horizontal="left"/>
    </xf>
    <xf numFmtId="0" fontId="129" fillId="0" borderId="0" xfId="0" applyFont="1" applyFill="1" applyAlignment="1">
      <alignment horizontal="left"/>
    </xf>
    <xf numFmtId="0" fontId="129" fillId="0" borderId="0" xfId="0" applyFont="1" applyFill="1" applyAlignment="1">
      <alignment horizontal="center"/>
    </xf>
    <xf numFmtId="167" fontId="0" fillId="5" borderId="0" xfId="134" applyNumberFormat="1" applyFill="1" applyAlignment="1">
      <alignment/>
    </xf>
    <xf numFmtId="0" fontId="0" fillId="0" borderId="0" xfId="0" applyFill="1" applyAlignment="1">
      <alignment horizontal="center"/>
    </xf>
    <xf numFmtId="0" fontId="130" fillId="0" borderId="0" xfId="0" applyFont="1" applyFill="1" applyAlignment="1">
      <alignment/>
    </xf>
    <xf numFmtId="167" fontId="37" fillId="33" borderId="0" xfId="134" applyNumberFormat="1" applyFont="1" applyFill="1" applyAlignment="1">
      <alignment/>
    </xf>
    <xf numFmtId="0" fontId="34" fillId="0" borderId="0" xfId="0" applyFont="1" applyFill="1" applyAlignment="1">
      <alignment horizontal="center"/>
    </xf>
    <xf numFmtId="0" fontId="34" fillId="0" borderId="0" xfId="0" applyFont="1" applyFill="1" applyAlignment="1">
      <alignment/>
    </xf>
    <xf numFmtId="167" fontId="17" fillId="5" borderId="0" xfId="134" applyNumberFormat="1" applyFont="1" applyFill="1" applyAlignment="1">
      <alignment/>
    </xf>
    <xf numFmtId="167" fontId="37" fillId="0" borderId="0" xfId="134" applyNumberFormat="1" applyFont="1" applyFill="1" applyAlignment="1">
      <alignment horizontal="left"/>
    </xf>
    <xf numFmtId="167" fontId="17" fillId="0" borderId="0" xfId="134" applyNumberFormat="1" applyFont="1" applyFill="1" applyAlignment="1">
      <alignment horizontal="right"/>
    </xf>
    <xf numFmtId="0" fontId="17" fillId="0" borderId="0" xfId="0" applyFont="1" applyFill="1" applyAlignment="1">
      <alignment/>
    </xf>
    <xf numFmtId="0" fontId="37" fillId="0" borderId="0" xfId="0" applyFont="1" applyFill="1" applyAlignment="1">
      <alignment horizontal="left"/>
    </xf>
    <xf numFmtId="167" fontId="37" fillId="0" borderId="0" xfId="0" applyNumberFormat="1" applyFont="1" applyFill="1" applyAlignment="1">
      <alignment horizontal="left"/>
    </xf>
    <xf numFmtId="167" fontId="37" fillId="5" borderId="0" xfId="134" applyNumberFormat="1" applyFont="1" applyFill="1" applyAlignment="1">
      <alignment/>
    </xf>
    <xf numFmtId="2" fontId="37" fillId="26" borderId="0" xfId="0" applyNumberFormat="1" applyFont="1" applyFill="1" applyAlignment="1">
      <alignment horizontal="left"/>
    </xf>
    <xf numFmtId="167" fontId="37" fillId="26" borderId="0" xfId="134" applyNumberFormat="1" applyFont="1" applyFill="1" applyAlignment="1">
      <alignment horizontal="right"/>
    </xf>
    <xf numFmtId="0" fontId="37" fillId="26" borderId="0" xfId="0" applyFont="1" applyFill="1" applyAlignment="1">
      <alignment/>
    </xf>
    <xf numFmtId="0" fontId="37" fillId="33" borderId="0" xfId="0" applyFont="1" applyFill="1" applyAlignment="1">
      <alignment/>
    </xf>
    <xf numFmtId="0" fontId="26" fillId="0" borderId="0" xfId="0" applyFont="1" applyFill="1" applyAlignment="1">
      <alignment horizontal="left"/>
    </xf>
    <xf numFmtId="0" fontId="34" fillId="0" borderId="0" xfId="0" applyFont="1" applyFill="1" applyAlignment="1">
      <alignment/>
    </xf>
    <xf numFmtId="164" fontId="26" fillId="0" borderId="0" xfId="134" applyNumberFormat="1" applyFont="1" applyFill="1" applyAlignment="1">
      <alignment/>
    </xf>
    <xf numFmtId="167" fontId="37" fillId="5" borderId="0" xfId="134" applyNumberFormat="1" applyFont="1" applyFill="1" applyAlignment="1">
      <alignment/>
    </xf>
    <xf numFmtId="167" fontId="37" fillId="26" borderId="0" xfId="134" applyNumberFormat="1" applyFont="1" applyFill="1" applyAlignment="1">
      <alignment horizontal="left"/>
    </xf>
    <xf numFmtId="2" fontId="37" fillId="33" borderId="0" xfId="0" applyNumberFormat="1" applyFont="1" applyFill="1" applyAlignment="1">
      <alignment/>
    </xf>
    <xf numFmtId="0" fontId="37" fillId="33" borderId="0" xfId="0" applyFont="1" applyFill="1" applyAlignment="1">
      <alignment/>
    </xf>
    <xf numFmtId="167" fontId="37" fillId="33" borderId="0" xfId="0" applyNumberFormat="1" applyFont="1" applyFill="1" applyAlignment="1">
      <alignment horizontal="left"/>
    </xf>
    <xf numFmtId="167" fontId="37" fillId="33" borderId="0" xfId="134" applyNumberFormat="1" applyFont="1" applyFill="1" applyAlignment="1">
      <alignment horizontal="right"/>
    </xf>
    <xf numFmtId="167" fontId="17" fillId="0" borderId="0" xfId="134" applyNumberFormat="1" applyFont="1" applyFill="1" applyAlignment="1">
      <alignment/>
    </xf>
    <xf numFmtId="0" fontId="26" fillId="0" borderId="0" xfId="0" applyFont="1" applyAlignment="1">
      <alignment horizontal="left"/>
    </xf>
    <xf numFmtId="0" fontId="26" fillId="0" borderId="0" xfId="0" applyFont="1" applyAlignment="1">
      <alignment horizontal="justify"/>
    </xf>
    <xf numFmtId="248" fontId="17" fillId="0" borderId="0" xfId="134" applyNumberFormat="1" applyFont="1" applyFill="1" applyAlignment="1">
      <alignment horizontal="right"/>
    </xf>
    <xf numFmtId="0" fontId="26" fillId="0" borderId="0" xfId="0" applyFont="1" applyAlignment="1">
      <alignment horizontal="left" wrapText="1"/>
    </xf>
    <xf numFmtId="0" fontId="26" fillId="0" borderId="0" xfId="0" applyFont="1" applyAlignment="1">
      <alignment/>
    </xf>
    <xf numFmtId="0" fontId="133" fillId="5" borderId="0" xfId="0" applyFont="1" applyFill="1" applyAlignment="1">
      <alignment/>
    </xf>
    <xf numFmtId="0" fontId="134" fillId="26" borderId="0" xfId="0" applyFont="1" applyFill="1" applyAlignment="1">
      <alignment horizontal="left"/>
    </xf>
    <xf numFmtId="0" fontId="34" fillId="26" borderId="0" xfId="0" applyFont="1" applyFill="1" applyAlignment="1">
      <alignment/>
    </xf>
    <xf numFmtId="0" fontId="134" fillId="33" borderId="0" xfId="0" applyFont="1" applyFill="1" applyAlignment="1">
      <alignment horizontal="center"/>
    </xf>
    <xf numFmtId="0" fontId="37" fillId="33" borderId="0" xfId="0" applyFont="1" applyFill="1" applyAlignment="1">
      <alignment horizontal="left"/>
    </xf>
    <xf numFmtId="0" fontId="28" fillId="0" borderId="0" xfId="0" applyFont="1" applyFill="1" applyAlignment="1">
      <alignment horizontal="center"/>
    </xf>
    <xf numFmtId="0" fontId="28" fillId="0" borderId="0" xfId="0" applyFont="1" applyFill="1" applyAlignment="1">
      <alignment/>
    </xf>
    <xf numFmtId="0" fontId="136" fillId="0" borderId="0" xfId="0" applyFont="1" applyFill="1" applyAlignment="1">
      <alignment horizontal="center"/>
    </xf>
    <xf numFmtId="167" fontId="37" fillId="0" borderId="0" xfId="134" applyNumberFormat="1" applyFont="1" applyFill="1" applyAlignment="1">
      <alignment horizontal="right"/>
    </xf>
    <xf numFmtId="0" fontId="37" fillId="0" borderId="0" xfId="0" applyFont="1" applyFill="1" applyAlignment="1">
      <alignment/>
    </xf>
    <xf numFmtId="0" fontId="33" fillId="0" borderId="0" xfId="0" applyFont="1" applyFill="1" applyAlignment="1">
      <alignment horizontal="center"/>
    </xf>
    <xf numFmtId="3" fontId="0" fillId="0" borderId="0" xfId="134" applyNumberFormat="1" applyFont="1" applyFill="1" applyAlignment="1">
      <alignment horizontal="right"/>
    </xf>
    <xf numFmtId="167" fontId="29" fillId="5" borderId="0" xfId="134" applyNumberFormat="1" applyFont="1" applyFill="1" applyAlignment="1">
      <alignment/>
    </xf>
    <xf numFmtId="0" fontId="29" fillId="0" borderId="0" xfId="0" applyFont="1" applyFill="1" applyAlignment="1">
      <alignment horizontal="left"/>
    </xf>
    <xf numFmtId="167" fontId="29" fillId="0" borderId="0" xfId="134" applyNumberFormat="1" applyFont="1" applyFill="1" applyAlignment="1">
      <alignment horizontal="right"/>
    </xf>
    <xf numFmtId="0" fontId="29" fillId="0" borderId="0" xfId="0" applyFont="1" applyFill="1" applyAlignment="1">
      <alignment/>
    </xf>
    <xf numFmtId="0" fontId="134" fillId="0" borderId="0" xfId="0" applyFont="1" applyFill="1" applyAlignment="1">
      <alignment/>
    </xf>
    <xf numFmtId="0" fontId="33" fillId="0" borderId="0" xfId="0" applyFont="1" applyFill="1" applyAlignment="1">
      <alignment/>
    </xf>
    <xf numFmtId="0" fontId="21" fillId="0" borderId="0" xfId="0" applyFont="1" applyAlignment="1">
      <alignment horizontal="left" vertical="center"/>
    </xf>
    <xf numFmtId="0" fontId="21" fillId="0" borderId="0" xfId="0" applyFont="1" applyAlignment="1">
      <alignment/>
    </xf>
    <xf numFmtId="0" fontId="34" fillId="0" borderId="0" xfId="0" applyFont="1" applyFill="1" applyAlignment="1" quotePrefix="1">
      <alignment horizontal="center"/>
    </xf>
    <xf numFmtId="0" fontId="37" fillId="0" borderId="0" xfId="0" applyFont="1" applyFill="1" applyAlignment="1">
      <alignment horizontal="center"/>
    </xf>
    <xf numFmtId="3" fontId="28" fillId="0" borderId="0" xfId="134" applyNumberFormat="1" applyFont="1" applyFill="1" applyAlignment="1">
      <alignment horizontal="right"/>
    </xf>
    <xf numFmtId="3" fontId="29" fillId="0" borderId="0" xfId="0" applyNumberFormat="1" applyFont="1" applyFill="1" applyAlignment="1">
      <alignment horizontal="left"/>
    </xf>
    <xf numFmtId="0" fontId="28" fillId="0" borderId="0" xfId="0" applyFont="1" applyFill="1" applyAlignment="1">
      <alignment/>
    </xf>
    <xf numFmtId="167" fontId="0" fillId="5" borderId="0" xfId="134" applyNumberFormat="1" applyFill="1" applyAlignment="1">
      <alignment/>
    </xf>
    <xf numFmtId="3" fontId="34" fillId="0" borderId="0" xfId="134" applyNumberFormat="1" applyFont="1" applyFill="1" applyAlignment="1">
      <alignment horizontal="right"/>
    </xf>
    <xf numFmtId="3" fontId="34" fillId="0" borderId="0" xfId="134" applyNumberFormat="1" applyFont="1" applyFill="1" applyAlignment="1">
      <alignment horizontal="center"/>
    </xf>
    <xf numFmtId="167" fontId="0" fillId="0" borderId="0" xfId="134" applyNumberFormat="1" applyFont="1" applyFill="1" applyAlignment="1">
      <alignment horizontal="right"/>
    </xf>
    <xf numFmtId="0" fontId="28" fillId="0" borderId="0" xfId="0" applyFont="1" applyFill="1" applyAlignment="1">
      <alignment horizontal="left"/>
    </xf>
    <xf numFmtId="3" fontId="34" fillId="0" borderId="0" xfId="134" applyNumberFormat="1" applyFont="1" applyFill="1" applyAlignment="1">
      <alignment/>
    </xf>
    <xf numFmtId="3" fontId="29" fillId="0" borderId="0" xfId="0" applyNumberFormat="1" applyFont="1" applyFill="1" applyAlignment="1">
      <alignment horizontal="left"/>
    </xf>
    <xf numFmtId="0" fontId="34" fillId="0" borderId="0" xfId="0" applyFont="1" applyFill="1" applyAlignment="1">
      <alignment horizontal="left"/>
    </xf>
    <xf numFmtId="0" fontId="24" fillId="0" borderId="0" xfId="0" applyFont="1" applyFill="1" applyAlignment="1">
      <alignment horizontal="left"/>
    </xf>
    <xf numFmtId="0" fontId="34" fillId="0" borderId="0" xfId="0" applyFont="1" applyFill="1" applyBorder="1" applyAlignment="1">
      <alignment horizontal="center"/>
    </xf>
    <xf numFmtId="3" fontId="28" fillId="26" borderId="0" xfId="134" applyNumberFormat="1" applyFont="1" applyFill="1" applyAlignment="1">
      <alignment horizontal="right"/>
    </xf>
    <xf numFmtId="3" fontId="119" fillId="0" borderId="26" xfId="0" applyNumberFormat="1" applyFont="1" applyFill="1" applyBorder="1" applyAlignment="1">
      <alignment horizontal="left"/>
    </xf>
    <xf numFmtId="0" fontId="34" fillId="26" borderId="0" xfId="0" applyFont="1" applyFill="1" applyAlignment="1" quotePrefix="1">
      <alignment horizontal="center"/>
    </xf>
    <xf numFmtId="0" fontId="34" fillId="26" borderId="0" xfId="0" applyFont="1" applyFill="1" applyAlignment="1">
      <alignment horizontal="left"/>
    </xf>
    <xf numFmtId="0" fontId="37" fillId="26" borderId="0" xfId="0" applyFont="1" applyFill="1" applyAlignment="1">
      <alignment horizontal="left"/>
    </xf>
    <xf numFmtId="167" fontId="17" fillId="26" borderId="0" xfId="134" applyNumberFormat="1" applyFont="1" applyFill="1" applyAlignment="1">
      <alignment horizontal="right"/>
    </xf>
    <xf numFmtId="0" fontId="17" fillId="26" borderId="0" xfId="0" applyFont="1" applyFill="1" applyAlignment="1">
      <alignment/>
    </xf>
    <xf numFmtId="167" fontId="31" fillId="0" borderId="0" xfId="134" applyNumberFormat="1" applyFont="1" applyFill="1" applyAlignment="1">
      <alignment horizontal="left"/>
    </xf>
    <xf numFmtId="3" fontId="34" fillId="26" borderId="0" xfId="134" applyNumberFormat="1" applyFont="1" applyFill="1" applyAlignment="1">
      <alignment horizontal="right"/>
    </xf>
    <xf numFmtId="0" fontId="34" fillId="0" borderId="0" xfId="0" applyFont="1" applyFill="1" applyAlignment="1">
      <alignment horizontal="center" vertical="center"/>
    </xf>
    <xf numFmtId="3" fontId="34" fillId="0" borderId="13" xfId="134" applyNumberFormat="1" applyFont="1" applyFill="1" applyBorder="1" applyAlignment="1">
      <alignment horizontal="right" vertical="center" wrapText="1"/>
    </xf>
    <xf numFmtId="167" fontId="17" fillId="5" borderId="0" xfId="134" applyNumberFormat="1" applyFont="1" applyFill="1" applyAlignment="1">
      <alignment vertical="center"/>
    </xf>
    <xf numFmtId="0" fontId="37" fillId="0" borderId="0" xfId="0" applyFont="1" applyFill="1" applyAlignment="1">
      <alignment horizontal="left" vertical="center"/>
    </xf>
    <xf numFmtId="167" fontId="17" fillId="0" borderId="0" xfId="134" applyNumberFormat="1" applyFont="1" applyFill="1" applyAlignment="1">
      <alignment horizontal="right" vertical="center"/>
    </xf>
    <xf numFmtId="0" fontId="17" fillId="0" borderId="0" xfId="0" applyFont="1" applyFill="1" applyAlignment="1">
      <alignment vertical="center"/>
    </xf>
    <xf numFmtId="167" fontId="24" fillId="0" borderId="15" xfId="134" applyNumberFormat="1" applyFont="1" applyFill="1" applyBorder="1" applyAlignment="1">
      <alignment vertical="center" shrinkToFit="1"/>
    </xf>
    <xf numFmtId="3" fontId="24" fillId="0" borderId="16" xfId="134" applyNumberFormat="1" applyFont="1" applyFill="1" applyBorder="1" applyAlignment="1">
      <alignment horizontal="right" vertical="center" shrinkToFit="1"/>
    </xf>
    <xf numFmtId="0" fontId="127" fillId="0" borderId="0" xfId="0" applyFont="1" applyFill="1" applyAlignment="1">
      <alignment horizontal="center" vertical="center"/>
    </xf>
    <xf numFmtId="3" fontId="137" fillId="0" borderId="16" xfId="134" applyNumberFormat="1" applyFont="1" applyFill="1" applyBorder="1" applyAlignment="1">
      <alignment horizontal="right" vertical="center" shrinkToFit="1"/>
    </xf>
    <xf numFmtId="167" fontId="18" fillId="5" borderId="0" xfId="134" applyNumberFormat="1" applyFont="1" applyFill="1" applyAlignment="1">
      <alignment vertical="center"/>
    </xf>
    <xf numFmtId="3" fontId="138" fillId="0" borderId="0" xfId="0" applyNumberFormat="1" applyFont="1" applyFill="1" applyAlignment="1">
      <alignment horizontal="left" vertical="center"/>
    </xf>
    <xf numFmtId="167" fontId="18" fillId="0" borderId="0" xfId="134" applyNumberFormat="1" applyFont="1" applyFill="1" applyAlignment="1">
      <alignment horizontal="right" vertical="center"/>
    </xf>
    <xf numFmtId="0" fontId="18" fillId="0" borderId="0" xfId="0" applyFont="1" applyFill="1" applyAlignment="1">
      <alignment vertical="center"/>
    </xf>
    <xf numFmtId="0" fontId="138" fillId="0" borderId="0" xfId="0" applyFont="1" applyFill="1" applyAlignment="1">
      <alignment horizontal="left" vertical="center"/>
    </xf>
    <xf numFmtId="3" fontId="139" fillId="0" borderId="16" xfId="134" applyNumberFormat="1" applyFont="1" applyFill="1" applyBorder="1" applyAlignment="1">
      <alignment horizontal="left" vertical="center" shrinkToFit="1"/>
    </xf>
    <xf numFmtId="3" fontId="140" fillId="0" borderId="16" xfId="134" applyNumberFormat="1" applyFont="1" applyFill="1" applyBorder="1" applyAlignment="1">
      <alignment horizontal="right" vertical="center" shrinkToFit="1"/>
    </xf>
    <xf numFmtId="3" fontId="37" fillId="0" borderId="0" xfId="0" applyNumberFormat="1" applyFont="1" applyFill="1" applyAlignment="1">
      <alignment horizontal="left" vertical="center"/>
    </xf>
    <xf numFmtId="3" fontId="24" fillId="0" borderId="25" xfId="134" applyNumberFormat="1" applyFont="1" applyFill="1" applyBorder="1" applyAlignment="1">
      <alignment horizontal="right" vertical="center" shrinkToFit="1"/>
    </xf>
    <xf numFmtId="167" fontId="37" fillId="5" borderId="0" xfId="134" applyNumberFormat="1" applyFont="1" applyFill="1" applyAlignment="1">
      <alignment vertical="center"/>
    </xf>
    <xf numFmtId="0" fontId="34" fillId="0" borderId="0" xfId="0" applyFont="1" applyFill="1" applyAlignment="1">
      <alignment horizontal="center" vertical="center" wrapText="1"/>
    </xf>
    <xf numFmtId="3" fontId="34" fillId="0" borderId="0" xfId="134" applyNumberFormat="1" applyFont="1" applyFill="1" applyAlignment="1">
      <alignment horizontal="center" vertical="center" wrapText="1"/>
    </xf>
    <xf numFmtId="3" fontId="34" fillId="0" borderId="0" xfId="134" applyNumberFormat="1" applyFont="1" applyFill="1" applyAlignment="1">
      <alignment horizontal="right" vertical="center" wrapText="1"/>
    </xf>
    <xf numFmtId="0" fontId="34" fillId="26" borderId="0" xfId="0" applyFont="1" applyFill="1" applyAlignment="1">
      <alignment horizontal="center" vertical="center"/>
    </xf>
    <xf numFmtId="0" fontId="28" fillId="26" borderId="0" xfId="0" applyFont="1" applyFill="1" applyBorder="1" applyAlignment="1">
      <alignment/>
    </xf>
    <xf numFmtId="0" fontId="34" fillId="26" borderId="0" xfId="0" applyFont="1" applyFill="1" applyAlignment="1">
      <alignment horizontal="center" vertical="center" wrapText="1"/>
    </xf>
    <xf numFmtId="3" fontId="34" fillId="26" borderId="0" xfId="134" applyNumberFormat="1" applyFont="1" applyFill="1" applyAlignment="1">
      <alignment horizontal="center" vertical="center" wrapText="1"/>
    </xf>
    <xf numFmtId="0" fontId="37" fillId="26" borderId="0" xfId="0" applyFont="1" applyFill="1" applyAlignment="1">
      <alignment horizontal="left" vertical="center"/>
    </xf>
    <xf numFmtId="167" fontId="17" fillId="26" borderId="0" xfId="134" applyNumberFormat="1" applyFont="1" applyFill="1" applyAlignment="1">
      <alignment horizontal="right" vertical="center"/>
    </xf>
    <xf numFmtId="0" fontId="17" fillId="26" borderId="0" xfId="0" applyFont="1" applyFill="1" applyAlignment="1">
      <alignment vertical="center"/>
    </xf>
    <xf numFmtId="0" fontId="133" fillId="0" borderId="0" xfId="0" applyFont="1" applyFill="1" applyAlignment="1">
      <alignment horizontal="center" vertical="center"/>
    </xf>
    <xf numFmtId="167" fontId="142" fillId="5" borderId="0" xfId="134" applyNumberFormat="1" applyFont="1" applyFill="1" applyAlignment="1">
      <alignment vertical="center"/>
    </xf>
    <xf numFmtId="167" fontId="142" fillId="0" borderId="0" xfId="134" applyNumberFormat="1" applyFont="1" applyFill="1" applyAlignment="1">
      <alignment horizontal="right" vertical="center"/>
    </xf>
    <xf numFmtId="0" fontId="142" fillId="0" borderId="0" xfId="0" applyFont="1" applyFill="1" applyAlignment="1">
      <alignment vertical="center"/>
    </xf>
    <xf numFmtId="0" fontId="34" fillId="26" borderId="0" xfId="0" applyFont="1" applyFill="1" applyAlignment="1">
      <alignment horizontal="left" vertical="center"/>
    </xf>
    <xf numFmtId="3" fontId="34" fillId="0" borderId="27" xfId="134" applyNumberFormat="1" applyFont="1" applyFill="1" applyBorder="1" applyAlignment="1">
      <alignment horizontal="center" vertical="center" wrapText="1"/>
    </xf>
    <xf numFmtId="3" fontId="34" fillId="0" borderId="28" xfId="134" applyNumberFormat="1" applyFont="1" applyFill="1" applyBorder="1" applyAlignment="1">
      <alignment horizontal="center" vertical="center" wrapText="1"/>
    </xf>
    <xf numFmtId="3" fontId="34" fillId="0" borderId="29" xfId="134" applyNumberFormat="1" applyFont="1" applyFill="1" applyBorder="1" applyAlignment="1">
      <alignment horizontal="center" vertical="center" wrapText="1"/>
    </xf>
    <xf numFmtId="3" fontId="34" fillId="0" borderId="15" xfId="134" applyNumberFormat="1" applyFont="1" applyFill="1" applyBorder="1" applyAlignment="1">
      <alignment horizontal="right" vertical="center" wrapText="1"/>
    </xf>
    <xf numFmtId="0" fontId="28" fillId="0" borderId="30" xfId="0" applyFont="1" applyBorder="1" applyAlignment="1">
      <alignment/>
    </xf>
    <xf numFmtId="0" fontId="28" fillId="0" borderId="31" xfId="0" applyFont="1" applyFill="1" applyBorder="1" applyAlignment="1">
      <alignment horizontal="center" vertical="center"/>
    </xf>
    <xf numFmtId="0" fontId="34" fillId="0" borderId="32" xfId="0" applyFont="1" applyFill="1" applyBorder="1" applyAlignment="1">
      <alignment horizontal="center" vertical="center"/>
    </xf>
    <xf numFmtId="3" fontId="34" fillId="0" borderId="30" xfId="134" applyNumberFormat="1" applyFont="1" applyFill="1" applyBorder="1" applyAlignment="1">
      <alignment horizontal="center" vertical="center" wrapText="1"/>
    </xf>
    <xf numFmtId="3" fontId="34" fillId="0" borderId="31" xfId="134" applyNumberFormat="1" applyFont="1" applyFill="1" applyBorder="1" applyAlignment="1">
      <alignment horizontal="center" vertical="center" wrapText="1"/>
    </xf>
    <xf numFmtId="3" fontId="34" fillId="0" borderId="32" xfId="134" applyNumberFormat="1" applyFont="1" applyFill="1" applyBorder="1" applyAlignment="1">
      <alignment horizontal="center" vertical="center" wrapText="1"/>
    </xf>
    <xf numFmtId="3" fontId="34" fillId="0" borderId="16" xfId="134" applyNumberFormat="1" applyFont="1" applyFill="1" applyBorder="1" applyAlignment="1">
      <alignment horizontal="right" vertical="center" wrapText="1"/>
    </xf>
    <xf numFmtId="0" fontId="127" fillId="0" borderId="30" xfId="0" applyFont="1" applyBorder="1" applyAlignment="1">
      <alignment/>
    </xf>
    <xf numFmtId="0" fontId="127" fillId="0" borderId="33" xfId="0" applyFont="1" applyBorder="1" applyAlignment="1">
      <alignment/>
    </xf>
    <xf numFmtId="0" fontId="28" fillId="0" borderId="34" xfId="0" applyFont="1" applyFill="1" applyBorder="1" applyAlignment="1">
      <alignment horizontal="center" vertical="center"/>
    </xf>
    <xf numFmtId="0" fontId="34" fillId="0" borderId="35" xfId="0" applyFont="1" applyFill="1" applyBorder="1" applyAlignment="1">
      <alignment horizontal="center" vertical="center"/>
    </xf>
    <xf numFmtId="3" fontId="34" fillId="0" borderId="33" xfId="134" applyNumberFormat="1" applyFont="1" applyFill="1" applyBorder="1" applyAlignment="1">
      <alignment horizontal="center" vertical="center" wrapText="1"/>
    </xf>
    <xf numFmtId="3" fontId="34" fillId="0" borderId="34" xfId="134" applyNumberFormat="1" applyFont="1" applyFill="1" applyBorder="1" applyAlignment="1">
      <alignment horizontal="center" vertical="center" wrapText="1"/>
    </xf>
    <xf numFmtId="3" fontId="34" fillId="0" borderId="35" xfId="134" applyNumberFormat="1" applyFont="1" applyFill="1" applyBorder="1" applyAlignment="1">
      <alignment horizontal="center" vertical="center" wrapText="1"/>
    </xf>
    <xf numFmtId="3" fontId="34" fillId="0" borderId="25" xfId="134" applyNumberFormat="1" applyFont="1" applyFill="1" applyBorder="1" applyAlignment="1">
      <alignment horizontal="right" vertical="center" wrapText="1"/>
    </xf>
    <xf numFmtId="0" fontId="28" fillId="0" borderId="0" xfId="0" applyFont="1" applyBorder="1" applyAlignment="1">
      <alignment/>
    </xf>
    <xf numFmtId="0" fontId="21" fillId="0" borderId="36" xfId="0" applyFont="1" applyBorder="1" applyAlignment="1">
      <alignment vertical="center"/>
    </xf>
    <xf numFmtId="0" fontId="34" fillId="0" borderId="7" xfId="0" applyFont="1" applyFill="1" applyBorder="1" applyAlignment="1">
      <alignment vertical="center"/>
    </xf>
    <xf numFmtId="0" fontId="21" fillId="0" borderId="37" xfId="0" applyFont="1" applyBorder="1" applyAlignment="1">
      <alignment horizontal="center" shrinkToFit="1"/>
    </xf>
    <xf numFmtId="0" fontId="21" fillId="0" borderId="6" xfId="0" applyFont="1" applyFill="1" applyBorder="1" applyAlignment="1">
      <alignment horizontal="center" shrinkToFit="1"/>
    </xf>
    <xf numFmtId="0" fontId="21" fillId="0" borderId="23" xfId="0" applyFont="1" applyFill="1" applyBorder="1" applyAlignment="1">
      <alignment horizontal="center" shrinkToFit="1"/>
    </xf>
    <xf numFmtId="0" fontId="21" fillId="0" borderId="38" xfId="0" applyFont="1" applyBorder="1" applyAlignment="1">
      <alignment vertical="center"/>
    </xf>
    <xf numFmtId="0" fontId="34" fillId="0" borderId="2" xfId="0" applyFont="1" applyFill="1" applyBorder="1" applyAlignment="1">
      <alignment vertical="center"/>
    </xf>
    <xf numFmtId="0" fontId="21" fillId="0" borderId="39" xfId="0" applyFont="1" applyBorder="1" applyAlignment="1">
      <alignment horizontal="center" vertical="center"/>
    </xf>
    <xf numFmtId="0" fontId="21" fillId="0" borderId="40" xfId="0" applyFont="1" applyFill="1" applyBorder="1" applyAlignment="1">
      <alignment/>
    </xf>
    <xf numFmtId="0" fontId="143" fillId="0" borderId="27" xfId="0" applyFont="1" applyBorder="1" applyAlignment="1">
      <alignment/>
    </xf>
    <xf numFmtId="0" fontId="34" fillId="0" borderId="28" xfId="0" applyFont="1" applyFill="1" applyBorder="1" applyAlignment="1">
      <alignment horizontal="center" vertical="center"/>
    </xf>
    <xf numFmtId="0" fontId="34" fillId="0" borderId="29" xfId="0" applyFont="1" applyFill="1" applyBorder="1" applyAlignment="1">
      <alignment horizontal="center" vertical="center"/>
    </xf>
    <xf numFmtId="0" fontId="34" fillId="0" borderId="31" xfId="0" applyFont="1" applyFill="1" applyBorder="1" applyAlignment="1">
      <alignment horizontal="center" vertical="center"/>
    </xf>
    <xf numFmtId="0" fontId="143" fillId="0" borderId="30" xfId="0" applyFont="1" applyBorder="1" applyAlignment="1">
      <alignment/>
    </xf>
    <xf numFmtId="0" fontId="34" fillId="0" borderId="34" xfId="0" applyFont="1" applyFill="1" applyBorder="1" applyAlignment="1">
      <alignment horizontal="center" vertical="center"/>
    </xf>
    <xf numFmtId="0" fontId="34" fillId="0" borderId="0" xfId="0" applyFont="1" applyBorder="1" applyAlignment="1">
      <alignment/>
    </xf>
    <xf numFmtId="0" fontId="34" fillId="0" borderId="0" xfId="0" applyFont="1" applyAlignment="1">
      <alignment/>
    </xf>
    <xf numFmtId="0" fontId="34" fillId="0" borderId="0" xfId="0" applyFont="1" applyFill="1" applyAlignment="1">
      <alignment vertical="center"/>
    </xf>
    <xf numFmtId="0" fontId="34" fillId="0" borderId="0" xfId="0" applyFont="1" applyBorder="1" applyAlignment="1">
      <alignment horizontal="right"/>
    </xf>
    <xf numFmtId="0" fontId="34" fillId="0" borderId="0" xfId="0" applyFont="1" applyFill="1" applyBorder="1" applyAlignment="1">
      <alignment/>
    </xf>
    <xf numFmtId="3" fontId="34" fillId="0" borderId="0" xfId="0" applyNumberFormat="1" applyFont="1" applyFill="1" applyBorder="1" applyAlignment="1">
      <alignment/>
    </xf>
    <xf numFmtId="3" fontId="144" fillId="5" borderId="0" xfId="0" applyNumberFormat="1" applyFont="1" applyFill="1" applyBorder="1" applyAlignment="1">
      <alignment horizontal="center"/>
    </xf>
    <xf numFmtId="3" fontId="144" fillId="0" borderId="0" xfId="0" applyNumberFormat="1" applyFont="1" applyFill="1" applyBorder="1" applyAlignment="1">
      <alignment horizontal="left"/>
    </xf>
    <xf numFmtId="0" fontId="127" fillId="0" borderId="0" xfId="0" applyFont="1" applyBorder="1" applyAlignment="1">
      <alignment/>
    </xf>
    <xf numFmtId="0" fontId="34" fillId="0" borderId="38" xfId="0" applyFont="1" applyFill="1" applyBorder="1" applyAlignment="1">
      <alignment horizontal="center" vertical="center"/>
    </xf>
    <xf numFmtId="0" fontId="34" fillId="0" borderId="39" xfId="0" applyFont="1" applyFill="1" applyBorder="1" applyAlignment="1">
      <alignment horizontal="center" vertical="center"/>
    </xf>
    <xf numFmtId="3" fontId="127" fillId="0" borderId="0" xfId="0" applyNumberFormat="1" applyFont="1" applyBorder="1" applyAlignment="1">
      <alignment/>
    </xf>
    <xf numFmtId="3" fontId="34" fillId="0" borderId="0" xfId="0" applyNumberFormat="1" applyFont="1" applyFill="1" applyAlignment="1">
      <alignment vertical="center"/>
    </xf>
    <xf numFmtId="3" fontId="127" fillId="0" borderId="0" xfId="0" applyNumberFormat="1" applyFont="1" applyFill="1" applyBorder="1" applyAlignment="1">
      <alignment/>
    </xf>
    <xf numFmtId="3" fontId="34" fillId="0" borderId="0" xfId="134" applyNumberFormat="1" applyFont="1" applyFill="1" applyAlignment="1">
      <alignment horizontal="center" vertical="center"/>
    </xf>
    <xf numFmtId="3" fontId="17" fillId="5" borderId="0" xfId="134" applyNumberFormat="1" applyFont="1" applyFill="1" applyAlignment="1">
      <alignment horizontal="center" vertical="center"/>
    </xf>
    <xf numFmtId="3" fontId="37" fillId="0" borderId="0" xfId="134" applyNumberFormat="1" applyFont="1" applyFill="1" applyAlignment="1">
      <alignment horizontal="left" vertical="center"/>
    </xf>
    <xf numFmtId="3" fontId="104" fillId="5" borderId="0" xfId="0" applyNumberFormat="1" applyFont="1" applyFill="1" applyBorder="1" applyAlignment="1">
      <alignment horizontal="center"/>
    </xf>
    <xf numFmtId="3" fontId="119" fillId="0" borderId="0" xfId="0" applyNumberFormat="1" applyFont="1" applyBorder="1" applyAlignment="1">
      <alignment horizontal="left"/>
    </xf>
    <xf numFmtId="3" fontId="146" fillId="0" borderId="0" xfId="0" applyNumberFormat="1" applyFont="1" applyBorder="1" applyAlignment="1">
      <alignment horizontal="left"/>
    </xf>
    <xf numFmtId="49" fontId="127" fillId="0" borderId="0" xfId="0" applyNumberFormat="1" applyFont="1" applyBorder="1" applyAlignment="1">
      <alignment/>
    </xf>
    <xf numFmtId="3" fontId="34" fillId="0" borderId="2" xfId="134" applyNumberFormat="1" applyFont="1" applyFill="1" applyBorder="1" applyAlignment="1">
      <alignment horizontal="right"/>
    </xf>
    <xf numFmtId="0" fontId="34" fillId="0" borderId="36" xfId="0" applyFont="1" applyFill="1" applyBorder="1" applyAlignment="1">
      <alignment/>
    </xf>
    <xf numFmtId="0" fontId="34" fillId="0" borderId="7" xfId="0" applyFont="1" applyFill="1" applyBorder="1" applyAlignment="1">
      <alignment/>
    </xf>
    <xf numFmtId="3" fontId="28" fillId="0" borderId="7" xfId="134" applyNumberFormat="1" applyFont="1" applyFill="1" applyBorder="1" applyAlignment="1">
      <alignment/>
    </xf>
    <xf numFmtId="3" fontId="34" fillId="0" borderId="37" xfId="134" applyNumberFormat="1" applyFont="1" applyFill="1" applyBorder="1" applyAlignment="1">
      <alignment/>
    </xf>
    <xf numFmtId="0" fontId="34" fillId="0" borderId="2" xfId="0" applyFont="1" applyFill="1" applyBorder="1" applyAlignment="1">
      <alignment horizontal="center" vertical="center"/>
    </xf>
    <xf numFmtId="0" fontId="28" fillId="0" borderId="38" xfId="0" applyFont="1" applyFill="1" applyBorder="1" applyAlignment="1">
      <alignment horizontal="center"/>
    </xf>
    <xf numFmtId="0" fontId="34" fillId="0" borderId="39" xfId="0" applyFont="1" applyFill="1" applyBorder="1" applyAlignment="1">
      <alignment horizontal="center"/>
    </xf>
    <xf numFmtId="3" fontId="34" fillId="0" borderId="2" xfId="134" applyNumberFormat="1" applyFont="1" applyFill="1" applyBorder="1" applyAlignment="1">
      <alignment horizontal="center"/>
    </xf>
    <xf numFmtId="3" fontId="34" fillId="0" borderId="38" xfId="134" applyNumberFormat="1" applyFont="1" applyFill="1" applyBorder="1" applyAlignment="1">
      <alignment/>
    </xf>
    <xf numFmtId="3" fontId="28" fillId="0" borderId="2" xfId="134" applyNumberFormat="1" applyFont="1" applyFill="1" applyBorder="1" applyAlignment="1">
      <alignment/>
    </xf>
    <xf numFmtId="3" fontId="34" fillId="0" borderId="2" xfId="134" applyNumberFormat="1" applyFont="1" applyFill="1" applyBorder="1" applyAlignment="1">
      <alignment/>
    </xf>
    <xf numFmtId="3" fontId="34" fillId="0" borderId="39" xfId="134" applyNumberFormat="1" applyFont="1" applyFill="1" applyBorder="1" applyAlignment="1">
      <alignment/>
    </xf>
    <xf numFmtId="3" fontId="34" fillId="0" borderId="38" xfId="134" applyNumberFormat="1" applyFont="1" applyFill="1" applyBorder="1" applyAlignment="1">
      <alignment horizontal="center"/>
    </xf>
    <xf numFmtId="3" fontId="34" fillId="0" borderId="27" xfId="134" applyNumberFormat="1" applyFont="1" applyFill="1" applyBorder="1" applyAlignment="1">
      <alignment horizontal="center"/>
    </xf>
    <xf numFmtId="3" fontId="34" fillId="0" borderId="28" xfId="134" applyNumberFormat="1" applyFont="1" applyFill="1" applyBorder="1" applyAlignment="1">
      <alignment horizontal="center"/>
    </xf>
    <xf numFmtId="3" fontId="34" fillId="0" borderId="29" xfId="134" applyNumberFormat="1" applyFont="1" applyFill="1" applyBorder="1" applyAlignment="1">
      <alignment/>
    </xf>
    <xf numFmtId="3" fontId="34" fillId="0" borderId="28" xfId="134" applyNumberFormat="1" applyFont="1" applyFill="1" applyBorder="1" applyAlignment="1">
      <alignment/>
    </xf>
    <xf numFmtId="3" fontId="28" fillId="0" borderId="32" xfId="134" applyNumberFormat="1" applyFont="1" applyFill="1" applyBorder="1" applyAlignment="1">
      <alignment/>
    </xf>
    <xf numFmtId="3" fontId="28" fillId="0" borderId="31" xfId="134" applyNumberFormat="1" applyFont="1" applyFill="1" applyBorder="1" applyAlignment="1">
      <alignment/>
    </xf>
    <xf numFmtId="0" fontId="28" fillId="0" borderId="31" xfId="0" applyFont="1" applyFill="1" applyBorder="1" applyAlignment="1">
      <alignment/>
    </xf>
    <xf numFmtId="0" fontId="28" fillId="0" borderId="32" xfId="0" applyFont="1" applyFill="1" applyBorder="1" applyAlignment="1">
      <alignment/>
    </xf>
    <xf numFmtId="0" fontId="28" fillId="0" borderId="26" xfId="0" applyFont="1" applyFill="1" applyBorder="1" applyAlignment="1">
      <alignment/>
    </xf>
    <xf numFmtId="0" fontId="28" fillId="0" borderId="41" xfId="0" applyFont="1" applyFill="1" applyBorder="1" applyAlignment="1">
      <alignment/>
    </xf>
    <xf numFmtId="167" fontId="0" fillId="5" borderId="0" xfId="134" applyNumberFormat="1" applyFont="1" applyFill="1" applyAlignment="1">
      <alignment/>
    </xf>
    <xf numFmtId="0" fontId="28" fillId="0" borderId="30" xfId="0" applyFont="1" applyFill="1" applyBorder="1" applyAlignment="1">
      <alignment/>
    </xf>
    <xf numFmtId="0" fontId="28" fillId="0" borderId="31" xfId="0" applyFont="1" applyFill="1" applyBorder="1" applyAlignment="1">
      <alignment/>
    </xf>
    <xf numFmtId="3" fontId="28" fillId="0" borderId="31" xfId="134" applyNumberFormat="1" applyFont="1" applyFill="1" applyBorder="1" applyAlignment="1">
      <alignment horizontal="center"/>
    </xf>
    <xf numFmtId="3" fontId="34" fillId="0" borderId="32" xfId="134" applyNumberFormat="1" applyFont="1" applyFill="1" applyBorder="1" applyAlignment="1">
      <alignment/>
    </xf>
    <xf numFmtId="3" fontId="34" fillId="0" borderId="31" xfId="134" applyNumberFormat="1" applyFont="1" applyFill="1" applyBorder="1" applyAlignment="1">
      <alignment/>
    </xf>
    <xf numFmtId="0" fontId="34" fillId="0" borderId="31" xfId="0" applyFont="1" applyFill="1" applyBorder="1" applyAlignment="1">
      <alignment/>
    </xf>
    <xf numFmtId="0" fontId="34" fillId="0" borderId="32" xfId="0" applyFont="1" applyFill="1" applyBorder="1" applyAlignment="1">
      <alignment/>
    </xf>
    <xf numFmtId="0" fontId="34" fillId="0" borderId="30" xfId="0" applyFont="1" applyFill="1" applyBorder="1" applyAlignment="1">
      <alignment/>
    </xf>
    <xf numFmtId="0" fontId="34" fillId="0" borderId="31" xfId="0" applyFont="1" applyFill="1" applyBorder="1" applyAlignment="1">
      <alignment/>
    </xf>
    <xf numFmtId="0" fontId="28" fillId="0" borderId="42" xfId="0" applyFont="1" applyFill="1" applyBorder="1" applyAlignment="1">
      <alignment horizontal="center"/>
    </xf>
    <xf numFmtId="3" fontId="28" fillId="0" borderId="30" xfId="134" applyNumberFormat="1" applyFont="1" applyFill="1" applyBorder="1" applyAlignment="1">
      <alignment horizontal="center"/>
    </xf>
    <xf numFmtId="3" fontId="28" fillId="0" borderId="35" xfId="134" applyNumberFormat="1" applyFont="1" applyFill="1" applyBorder="1" applyAlignment="1">
      <alignment/>
    </xf>
    <xf numFmtId="3" fontId="28" fillId="0" borderId="34" xfId="134" applyNumberFormat="1" applyFont="1" applyFill="1" applyBorder="1" applyAlignment="1">
      <alignment/>
    </xf>
    <xf numFmtId="0" fontId="28" fillId="0" borderId="34" xfId="0" applyFont="1" applyFill="1" applyBorder="1" applyAlignment="1">
      <alignment/>
    </xf>
    <xf numFmtId="0" fontId="28" fillId="0" borderId="35" xfId="0" applyFont="1" applyFill="1" applyBorder="1" applyAlignment="1">
      <alignment/>
    </xf>
    <xf numFmtId="0" fontId="28" fillId="0" borderId="33" xfId="0" applyFont="1" applyFill="1" applyBorder="1" applyAlignment="1">
      <alignment/>
    </xf>
    <xf numFmtId="0" fontId="28" fillId="0" borderId="34" xfId="0" applyFont="1" applyFill="1" applyBorder="1" applyAlignment="1">
      <alignment/>
    </xf>
    <xf numFmtId="0" fontId="28" fillId="0" borderId="0" xfId="0" applyFont="1" applyFill="1" applyBorder="1" applyAlignment="1">
      <alignment horizontal="left"/>
    </xf>
    <xf numFmtId="0" fontId="28" fillId="0" borderId="0" xfId="0" applyFont="1" applyFill="1" applyBorder="1" applyAlignment="1">
      <alignment horizontal="center"/>
    </xf>
    <xf numFmtId="3" fontId="28" fillId="0" borderId="0" xfId="134" applyNumberFormat="1" applyFont="1" applyFill="1" applyBorder="1" applyAlignment="1">
      <alignment horizontal="center"/>
    </xf>
    <xf numFmtId="0" fontId="28" fillId="0" borderId="0" xfId="0" applyFont="1" applyFill="1" applyBorder="1" applyAlignment="1">
      <alignment/>
    </xf>
    <xf numFmtId="0" fontId="25" fillId="0" borderId="0" xfId="0" applyFont="1" applyFill="1" applyAlignment="1">
      <alignment horizontal="center"/>
    </xf>
    <xf numFmtId="0" fontId="25" fillId="0" borderId="0" xfId="0" applyFont="1" applyFill="1" applyBorder="1" applyAlignment="1">
      <alignment horizontal="left"/>
    </xf>
    <xf numFmtId="0" fontId="25" fillId="0" borderId="0" xfId="0" applyFont="1" applyFill="1" applyBorder="1" applyAlignment="1">
      <alignment horizontal="center"/>
    </xf>
    <xf numFmtId="3" fontId="25" fillId="0" borderId="0" xfId="134" applyNumberFormat="1" applyFont="1" applyFill="1" applyBorder="1" applyAlignment="1">
      <alignment horizontal="center"/>
    </xf>
    <xf numFmtId="0" fontId="25" fillId="0" borderId="0" xfId="0" applyFont="1" applyFill="1" applyBorder="1" applyAlignment="1">
      <alignment/>
    </xf>
    <xf numFmtId="167" fontId="12" fillId="5" borderId="0" xfId="134" applyNumberFormat="1" applyFont="1" applyFill="1" applyAlignment="1">
      <alignment/>
    </xf>
    <xf numFmtId="0" fontId="147" fillId="0" borderId="0" xfId="0" applyFont="1" applyFill="1" applyAlignment="1">
      <alignment horizontal="left"/>
    </xf>
    <xf numFmtId="167" fontId="12" fillId="0" borderId="0" xfId="134" applyNumberFormat="1" applyFont="1" applyFill="1" applyAlignment="1">
      <alignment horizontal="right"/>
    </xf>
    <xf numFmtId="0" fontId="12" fillId="0" borderId="0" xfId="0" applyFont="1" applyFill="1" applyAlignment="1">
      <alignment/>
    </xf>
    <xf numFmtId="0" fontId="34" fillId="0" borderId="0" xfId="0" applyFont="1" applyFill="1" applyBorder="1" applyAlignment="1">
      <alignment horizontal="left"/>
    </xf>
    <xf numFmtId="0" fontId="21" fillId="0" borderId="0" xfId="0" applyFont="1" applyFill="1" applyBorder="1" applyAlignment="1">
      <alignment horizontal="center"/>
    </xf>
    <xf numFmtId="167" fontId="34" fillId="5" borderId="0" xfId="134" applyNumberFormat="1" applyFont="1" applyFill="1" applyAlignment="1">
      <alignment/>
    </xf>
    <xf numFmtId="0" fontId="134" fillId="0" borderId="0" xfId="0" applyFont="1" applyFill="1" applyAlignment="1">
      <alignment horizontal="left"/>
    </xf>
    <xf numFmtId="167" fontId="34" fillId="0" borderId="0" xfId="134" applyNumberFormat="1" applyFont="1" applyFill="1" applyAlignment="1">
      <alignment horizontal="right"/>
    </xf>
    <xf numFmtId="0" fontId="0" fillId="0" borderId="0" xfId="0" applyFont="1" applyFill="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center"/>
    </xf>
    <xf numFmtId="0" fontId="26" fillId="26" borderId="0" xfId="0" applyFont="1" applyFill="1" applyAlignment="1">
      <alignment horizontal="left" vertical="top"/>
    </xf>
    <xf numFmtId="0" fontId="26" fillId="26" borderId="0" xfId="0" applyFont="1" applyFill="1" applyAlignment="1">
      <alignment vertical="top"/>
    </xf>
    <xf numFmtId="0" fontId="17" fillId="0" borderId="0" xfId="0" applyFont="1" applyFill="1" applyAlignment="1">
      <alignment horizontal="center"/>
    </xf>
    <xf numFmtId="0" fontId="17" fillId="0" borderId="0" xfId="0" applyFont="1" applyFill="1" applyBorder="1" applyAlignment="1">
      <alignment horizontal="left"/>
    </xf>
    <xf numFmtId="0" fontId="17" fillId="0" borderId="0" xfId="0" applyFont="1" applyFill="1" applyBorder="1" applyAlignment="1">
      <alignment horizontal="center"/>
    </xf>
    <xf numFmtId="3" fontId="134" fillId="0" borderId="0" xfId="0" applyNumberFormat="1" applyFont="1" applyFill="1" applyAlignment="1">
      <alignment horizontal="left"/>
    </xf>
    <xf numFmtId="49" fontId="28" fillId="0" borderId="0" xfId="0" applyNumberFormat="1" applyFont="1" applyFill="1" applyBorder="1" applyAlignment="1">
      <alignment horizontal="left"/>
    </xf>
    <xf numFmtId="3" fontId="29" fillId="26" borderId="0" xfId="0" applyNumberFormat="1" applyFont="1" applyFill="1" applyAlignment="1">
      <alignment horizontal="left"/>
    </xf>
    <xf numFmtId="167" fontId="0" fillId="26" borderId="0" xfId="134" applyNumberFormat="1" applyFont="1" applyFill="1" applyAlignment="1">
      <alignment horizontal="right"/>
    </xf>
    <xf numFmtId="0" fontId="29" fillId="26" borderId="0" xfId="0" applyFont="1" applyFill="1" applyAlignment="1">
      <alignment horizontal="left"/>
    </xf>
    <xf numFmtId="0" fontId="0" fillId="26" borderId="0" xfId="0" applyFont="1" applyFill="1" applyAlignment="1">
      <alignment horizontal="center"/>
    </xf>
    <xf numFmtId="0" fontId="28" fillId="26" borderId="0" xfId="0" applyFont="1" applyFill="1" applyBorder="1" applyAlignment="1">
      <alignment horizontal="left"/>
    </xf>
    <xf numFmtId="0" fontId="28" fillId="26" borderId="0" xfId="0" applyFont="1" applyFill="1" applyBorder="1" applyAlignment="1">
      <alignment horizontal="center"/>
    </xf>
    <xf numFmtId="0" fontId="0" fillId="26" borderId="0" xfId="0" applyFont="1" applyFill="1" applyBorder="1" applyAlignment="1">
      <alignment horizontal="center"/>
    </xf>
    <xf numFmtId="0" fontId="0" fillId="26" borderId="0" xfId="0" applyFont="1" applyFill="1" applyAlignment="1">
      <alignment/>
    </xf>
    <xf numFmtId="0" fontId="26" fillId="0" borderId="0" xfId="0" applyFont="1" applyFill="1" applyBorder="1" applyAlignment="1">
      <alignment horizontal="left"/>
    </xf>
    <xf numFmtId="3" fontId="28" fillId="0" borderId="0" xfId="134" applyNumberFormat="1" applyFont="1" applyFill="1" applyAlignment="1">
      <alignment/>
    </xf>
    <xf numFmtId="0" fontId="29" fillId="33" borderId="0" xfId="0" applyFont="1" applyFill="1" applyAlignment="1">
      <alignment horizontal="left"/>
    </xf>
    <xf numFmtId="3" fontId="149" fillId="0" borderId="0" xfId="134" applyNumberFormat="1" applyFont="1" applyFill="1" applyAlignment="1">
      <alignment horizontal="right"/>
    </xf>
    <xf numFmtId="167" fontId="150" fillId="5" borderId="0" xfId="134" applyNumberFormat="1" applyFont="1" applyFill="1" applyBorder="1" applyAlignment="1">
      <alignment/>
    </xf>
    <xf numFmtId="167" fontId="42" fillId="0" borderId="0" xfId="134" applyNumberFormat="1" applyFont="1" applyFill="1" applyAlignment="1">
      <alignment horizontal="right"/>
    </xf>
    <xf numFmtId="0" fontId="149" fillId="0" borderId="0" xfId="0" applyFont="1" applyFill="1" applyAlignment="1">
      <alignment horizontal="center"/>
    </xf>
    <xf numFmtId="0" fontId="149" fillId="0" borderId="0" xfId="0" applyFont="1" applyFill="1" applyBorder="1" applyAlignment="1">
      <alignment horizontal="left"/>
    </xf>
    <xf numFmtId="0" fontId="149" fillId="0" borderId="0" xfId="0" applyFont="1" applyFill="1" applyBorder="1" applyAlignment="1">
      <alignment horizontal="center"/>
    </xf>
    <xf numFmtId="3" fontId="151" fillId="5" borderId="26" xfId="0" applyNumberFormat="1" applyFont="1" applyFill="1" applyBorder="1" applyAlignment="1">
      <alignment/>
    </xf>
    <xf numFmtId="167" fontId="148" fillId="0" borderId="0" xfId="134" applyNumberFormat="1" applyFont="1" applyFill="1" applyAlignment="1">
      <alignment horizontal="right"/>
    </xf>
    <xf numFmtId="0" fontId="148" fillId="0" borderId="0" xfId="0" applyFont="1" applyFill="1" applyAlignment="1">
      <alignment/>
    </xf>
    <xf numFmtId="167" fontId="29" fillId="0" borderId="0" xfId="134" applyNumberFormat="1" applyFont="1" applyFill="1" applyAlignment="1">
      <alignment horizontal="left"/>
    </xf>
    <xf numFmtId="0" fontId="134" fillId="0" borderId="0" xfId="0" applyFont="1" applyFill="1" applyBorder="1" applyAlignment="1">
      <alignment horizontal="left"/>
    </xf>
    <xf numFmtId="0" fontId="34" fillId="26" borderId="0" xfId="0" applyFont="1" applyFill="1" applyAlignment="1">
      <alignment horizontal="center"/>
    </xf>
    <xf numFmtId="167" fontId="152" fillId="33" borderId="0" xfId="134" applyNumberFormat="1" applyFont="1" applyFill="1" applyAlignment="1">
      <alignment/>
    </xf>
    <xf numFmtId="0" fontId="31" fillId="0" borderId="0" xfId="0" applyFont="1" applyFill="1" applyAlignment="1">
      <alignment horizontal="left"/>
    </xf>
    <xf numFmtId="167" fontId="0" fillId="5" borderId="0" xfId="134" applyNumberFormat="1" applyFont="1" applyFill="1" applyAlignment="1">
      <alignment horizontal="center"/>
    </xf>
    <xf numFmtId="0" fontId="34" fillId="0" borderId="2" xfId="0" applyFont="1" applyFill="1" applyBorder="1" applyAlignment="1">
      <alignment horizontal="center"/>
    </xf>
    <xf numFmtId="0" fontId="28" fillId="0" borderId="39" xfId="0" applyFont="1" applyFill="1" applyBorder="1" applyAlignment="1">
      <alignment horizontal="center"/>
    </xf>
    <xf numFmtId="0" fontId="34" fillId="0" borderId="2" xfId="0" applyFont="1" applyFill="1" applyBorder="1" applyAlignment="1">
      <alignment/>
    </xf>
    <xf numFmtId="0" fontId="34" fillId="0" borderId="43" xfId="0" applyFont="1" applyFill="1" applyBorder="1" applyAlignment="1">
      <alignment horizontal="center"/>
    </xf>
    <xf numFmtId="3" fontId="0" fillId="0" borderId="27" xfId="134" applyNumberFormat="1" applyFont="1" applyFill="1" applyBorder="1" applyAlignment="1">
      <alignment horizontal="center"/>
    </xf>
    <xf numFmtId="3" fontId="0" fillId="0" borderId="28" xfId="134" applyNumberFormat="1" applyFont="1" applyFill="1" applyBorder="1" applyAlignment="1">
      <alignment horizontal="center"/>
    </xf>
    <xf numFmtId="3" fontId="0" fillId="0" borderId="29" xfId="134" applyNumberFormat="1" applyFont="1" applyFill="1" applyBorder="1" applyAlignment="1">
      <alignment/>
    </xf>
    <xf numFmtId="3" fontId="0" fillId="0" borderId="28" xfId="134" applyNumberFormat="1" applyFont="1" applyFill="1" applyBorder="1" applyAlignment="1">
      <alignment/>
    </xf>
    <xf numFmtId="3" fontId="0" fillId="0" borderId="41" xfId="134" applyNumberFormat="1" applyFont="1" applyFill="1" applyBorder="1" applyAlignment="1">
      <alignment horizontal="center"/>
    </xf>
    <xf numFmtId="3" fontId="0" fillId="0" borderId="43" xfId="134" applyNumberFormat="1" applyFont="1" applyFill="1" applyBorder="1" applyAlignment="1">
      <alignment horizontal="center"/>
    </xf>
    <xf numFmtId="0" fontId="17" fillId="0" borderId="32" xfId="0" applyFont="1" applyFill="1" applyBorder="1" applyAlignment="1">
      <alignment horizontal="center" wrapText="1"/>
    </xf>
    <xf numFmtId="3" fontId="0" fillId="0" borderId="30" xfId="134" applyNumberFormat="1" applyFont="1" applyFill="1" applyBorder="1" applyAlignment="1">
      <alignment horizontal="center" wrapText="1"/>
    </xf>
    <xf numFmtId="3" fontId="0" fillId="0" borderId="31" xfId="134" applyNumberFormat="1" applyFont="1" applyFill="1" applyBorder="1" applyAlignment="1">
      <alignment horizontal="center" wrapText="1"/>
    </xf>
    <xf numFmtId="3" fontId="0" fillId="0" borderId="32" xfId="134" applyNumberFormat="1" applyFont="1" applyFill="1" applyBorder="1" applyAlignment="1">
      <alignment wrapText="1"/>
    </xf>
    <xf numFmtId="3" fontId="0" fillId="0" borderId="31" xfId="134" applyNumberFormat="1" applyFont="1" applyFill="1" applyBorder="1" applyAlignment="1">
      <alignment wrapText="1"/>
    </xf>
    <xf numFmtId="3" fontId="0" fillId="0" borderId="32" xfId="134" applyNumberFormat="1" applyFont="1" applyFill="1" applyBorder="1" applyAlignment="1">
      <alignment horizontal="center" wrapText="1"/>
    </xf>
    <xf numFmtId="167" fontId="0" fillId="5" borderId="0" xfId="134" applyNumberFormat="1" applyFont="1" applyFill="1" applyAlignment="1">
      <alignment wrapText="1"/>
    </xf>
    <xf numFmtId="0" fontId="29" fillId="0" borderId="0" xfId="0" applyFont="1" applyFill="1" applyAlignment="1">
      <alignment horizontal="left" wrapText="1"/>
    </xf>
    <xf numFmtId="167" fontId="0" fillId="0" borderId="0" xfId="134" applyNumberFormat="1" applyFont="1" applyFill="1" applyAlignment="1">
      <alignment horizontal="right" wrapText="1"/>
    </xf>
    <xf numFmtId="0" fontId="0" fillId="0" borderId="0" xfId="0" applyFont="1" applyFill="1" applyAlignment="1">
      <alignment wrapText="1"/>
    </xf>
    <xf numFmtId="0" fontId="17" fillId="0" borderId="35" xfId="0" applyFont="1" applyFill="1" applyBorder="1" applyAlignment="1">
      <alignment horizontal="center"/>
    </xf>
    <xf numFmtId="3" fontId="0" fillId="0" borderId="33" xfId="134" applyNumberFormat="1" applyFont="1" applyFill="1" applyBorder="1" applyAlignment="1">
      <alignment horizontal="center"/>
    </xf>
    <xf numFmtId="3" fontId="0" fillId="0" borderId="34" xfId="134" applyNumberFormat="1" applyFont="1" applyFill="1" applyBorder="1" applyAlignment="1">
      <alignment horizontal="center"/>
    </xf>
    <xf numFmtId="3" fontId="0" fillId="0" borderId="35" xfId="134" applyNumberFormat="1" applyFont="1" applyFill="1" applyBorder="1" applyAlignment="1">
      <alignment/>
    </xf>
    <xf numFmtId="3" fontId="0" fillId="0" borderId="34" xfId="134" applyNumberFormat="1" applyFont="1" applyFill="1" applyBorder="1" applyAlignment="1">
      <alignment/>
    </xf>
    <xf numFmtId="3" fontId="0" fillId="0" borderId="35" xfId="134" applyNumberFormat="1" applyFont="1" applyFill="1" applyBorder="1" applyAlignment="1">
      <alignment horizontal="center"/>
    </xf>
    <xf numFmtId="167" fontId="6" fillId="5" borderId="0" xfId="134" applyNumberFormat="1" applyFont="1" applyFill="1" applyAlignment="1">
      <alignment horizontal="center"/>
    </xf>
    <xf numFmtId="167" fontId="6" fillId="0" borderId="0" xfId="134" applyNumberFormat="1" applyFont="1" applyFill="1" applyAlignment="1">
      <alignment horizontal="right"/>
    </xf>
    <xf numFmtId="0" fontId="6" fillId="0" borderId="0" xfId="0" applyFont="1" applyFill="1" applyAlignment="1">
      <alignment horizontal="center"/>
    </xf>
    <xf numFmtId="0" fontId="153" fillId="0" borderId="0" xfId="0" applyFont="1" applyFill="1" applyAlignment="1">
      <alignment horizontal="left"/>
    </xf>
    <xf numFmtId="0" fontId="28" fillId="0" borderId="10" xfId="0" applyFont="1" applyBorder="1" applyAlignment="1">
      <alignment/>
    </xf>
    <xf numFmtId="0" fontId="21" fillId="0" borderId="13" xfId="0" applyFont="1" applyFill="1" applyBorder="1" applyAlignment="1">
      <alignment horizontal="center"/>
    </xf>
    <xf numFmtId="0" fontId="28" fillId="0" borderId="29" xfId="0" applyFont="1" applyFill="1" applyBorder="1" applyAlignment="1">
      <alignment shrinkToFit="1"/>
    </xf>
    <xf numFmtId="0" fontId="28" fillId="0" borderId="28" xfId="0" applyFont="1" applyFill="1" applyBorder="1" applyAlignment="1">
      <alignment shrinkToFit="1"/>
    </xf>
    <xf numFmtId="3" fontId="28" fillId="0" borderId="27" xfId="134" applyNumberFormat="1" applyFont="1" applyFill="1" applyBorder="1" applyAlignment="1">
      <alignment shrinkToFit="1"/>
    </xf>
    <xf numFmtId="0" fontId="28" fillId="0" borderId="26" xfId="0" applyFont="1" applyFill="1" applyBorder="1" applyAlignment="1">
      <alignment shrinkToFit="1"/>
    </xf>
    <xf numFmtId="3" fontId="28" fillId="0" borderId="24" xfId="134" applyNumberFormat="1" applyFont="1" applyFill="1" applyBorder="1" applyAlignment="1">
      <alignment horizontal="right" shrinkToFit="1"/>
    </xf>
    <xf numFmtId="0" fontId="34" fillId="26" borderId="32" xfId="0" applyFont="1" applyFill="1" applyBorder="1" applyAlignment="1">
      <alignment horizontal="right" shrinkToFit="1"/>
    </xf>
    <xf numFmtId="0" fontId="34" fillId="26" borderId="30" xfId="0" applyFont="1" applyFill="1" applyBorder="1" applyAlignment="1">
      <alignment horizontal="right" shrinkToFit="1"/>
    </xf>
    <xf numFmtId="0" fontId="34" fillId="26" borderId="31" xfId="0" applyFont="1" applyFill="1" applyBorder="1" applyAlignment="1">
      <alignment horizontal="right" shrinkToFit="1"/>
    </xf>
    <xf numFmtId="3" fontId="21" fillId="0" borderId="16" xfId="134" applyNumberFormat="1" applyFont="1" applyFill="1" applyBorder="1" applyAlignment="1">
      <alignment horizontal="right" shrinkToFit="1"/>
    </xf>
    <xf numFmtId="167" fontId="17" fillId="5" borderId="0" xfId="134" applyNumberFormat="1" applyFont="1" applyFill="1" applyAlignment="1">
      <alignment horizontal="right"/>
    </xf>
    <xf numFmtId="3" fontId="154" fillId="26" borderId="16" xfId="134" applyNumberFormat="1" applyFont="1" applyFill="1" applyBorder="1" applyAlignment="1">
      <alignment horizontal="right"/>
    </xf>
    <xf numFmtId="0" fontId="17" fillId="26" borderId="0" xfId="0" applyFont="1" applyFill="1" applyAlignment="1">
      <alignment horizontal="right"/>
    </xf>
    <xf numFmtId="0" fontId="28" fillId="26" borderId="32" xfId="0" applyFont="1" applyFill="1" applyBorder="1" applyAlignment="1">
      <alignment horizontal="right" shrinkToFit="1"/>
    </xf>
    <xf numFmtId="0" fontId="28" fillId="26" borderId="30" xfId="0" applyFont="1" applyFill="1" applyBorder="1" applyAlignment="1">
      <alignment horizontal="right" shrinkToFit="1"/>
    </xf>
    <xf numFmtId="0" fontId="28" fillId="26" borderId="31" xfId="0" applyFont="1" applyFill="1" applyBorder="1" applyAlignment="1">
      <alignment horizontal="right" shrinkToFit="1"/>
    </xf>
    <xf numFmtId="3" fontId="26" fillId="0" borderId="16" xfId="134" applyNumberFormat="1" applyFont="1" applyFill="1" applyBorder="1" applyAlignment="1">
      <alignment horizontal="right" shrinkToFit="1"/>
    </xf>
    <xf numFmtId="167" fontId="0" fillId="5" borderId="0" xfId="134" applyNumberFormat="1" applyFont="1" applyFill="1" applyAlignment="1">
      <alignment/>
    </xf>
    <xf numFmtId="3" fontId="155" fillId="26" borderId="16" xfId="134" applyNumberFormat="1" applyFont="1" applyFill="1" applyBorder="1" applyAlignment="1">
      <alignment horizontal="right"/>
    </xf>
    <xf numFmtId="0" fontId="0" fillId="26" borderId="0" xfId="0" applyFont="1" applyFill="1" applyAlignment="1">
      <alignment/>
    </xf>
    <xf numFmtId="0" fontId="28" fillId="26" borderId="32" xfId="0" applyFont="1" applyFill="1" applyBorder="1" applyAlignment="1">
      <alignment shrinkToFit="1"/>
    </xf>
    <xf numFmtId="0" fontId="127" fillId="0" borderId="32" xfId="0" applyFont="1" applyFill="1" applyBorder="1" applyAlignment="1">
      <alignment shrinkToFit="1"/>
    </xf>
    <xf numFmtId="3" fontId="26" fillId="26" borderId="30" xfId="134" applyNumberFormat="1" applyFont="1" applyFill="1" applyBorder="1" applyAlignment="1">
      <alignment shrinkToFit="1"/>
    </xf>
    <xf numFmtId="0" fontId="28" fillId="26" borderId="31" xfId="0" applyFont="1" applyFill="1" applyBorder="1" applyAlignment="1">
      <alignment shrinkToFit="1"/>
    </xf>
    <xf numFmtId="0" fontId="127" fillId="0" borderId="30" xfId="0" applyFont="1" applyFill="1" applyBorder="1" applyAlignment="1">
      <alignment shrinkToFit="1"/>
    </xf>
    <xf numFmtId="0" fontId="127" fillId="0" borderId="31" xfId="0" applyFont="1" applyFill="1" applyBorder="1" applyAlignment="1">
      <alignment shrinkToFit="1"/>
    </xf>
    <xf numFmtId="0" fontId="28" fillId="26" borderId="30" xfId="0" applyFont="1" applyFill="1" applyBorder="1" applyAlignment="1">
      <alignment shrinkToFit="1"/>
    </xf>
    <xf numFmtId="0" fontId="0" fillId="26" borderId="0" xfId="0" applyFill="1" applyAlignment="1">
      <alignment/>
    </xf>
    <xf numFmtId="3" fontId="129" fillId="0" borderId="30" xfId="134" applyNumberFormat="1" applyFont="1" applyFill="1" applyBorder="1" applyAlignment="1">
      <alignment shrinkToFit="1"/>
    </xf>
    <xf numFmtId="3" fontId="129" fillId="0" borderId="31" xfId="134" applyNumberFormat="1" applyFont="1" applyFill="1" applyBorder="1" applyAlignment="1">
      <alignment shrinkToFit="1"/>
    </xf>
    <xf numFmtId="3" fontId="129" fillId="0" borderId="32" xfId="134" applyNumberFormat="1" applyFont="1" applyFill="1" applyBorder="1" applyAlignment="1">
      <alignment shrinkToFit="1"/>
    </xf>
    <xf numFmtId="3" fontId="129" fillId="0" borderId="16" xfId="134" applyNumberFormat="1" applyFont="1" applyFill="1" applyBorder="1" applyAlignment="1">
      <alignment horizontal="right" shrinkToFit="1"/>
    </xf>
    <xf numFmtId="167" fontId="158" fillId="5" borderId="0" xfId="134" applyNumberFormat="1" applyFont="1" applyFill="1" applyAlignment="1">
      <alignment/>
    </xf>
    <xf numFmtId="3" fontId="159" fillId="26" borderId="16" xfId="134" applyNumberFormat="1" applyFont="1" applyFill="1" applyBorder="1" applyAlignment="1">
      <alignment horizontal="right"/>
    </xf>
    <xf numFmtId="0" fontId="20" fillId="26" borderId="0" xfId="0" applyFont="1" applyFill="1" applyAlignment="1">
      <alignment/>
    </xf>
    <xf numFmtId="167" fontId="20" fillId="5" borderId="0" xfId="134" applyNumberFormat="1" applyFont="1" applyFill="1" applyAlignment="1">
      <alignment/>
    </xf>
    <xf numFmtId="3" fontId="21" fillId="0" borderId="25" xfId="134" applyNumberFormat="1" applyFont="1" applyFill="1" applyBorder="1" applyAlignment="1">
      <alignment horizontal="right" shrinkToFit="1"/>
    </xf>
    <xf numFmtId="3" fontId="154" fillId="0" borderId="25" xfId="134" applyNumberFormat="1" applyFont="1" applyFill="1" applyBorder="1" applyAlignment="1">
      <alignment horizontal="right"/>
    </xf>
    <xf numFmtId="0" fontId="0" fillId="0" borderId="0" xfId="0" applyFill="1" applyAlignment="1">
      <alignment shrinkToFit="1"/>
    </xf>
    <xf numFmtId="0" fontId="33" fillId="0" borderId="0" xfId="0" applyFont="1" applyFill="1" applyBorder="1" applyAlignment="1">
      <alignment horizontal="left"/>
    </xf>
    <xf numFmtId="167" fontId="157" fillId="5" borderId="32" xfId="134" applyNumberFormat="1" applyFont="1" applyFill="1" applyBorder="1" applyAlignment="1">
      <alignment/>
    </xf>
    <xf numFmtId="167" fontId="28" fillId="0" borderId="0" xfId="134" applyNumberFormat="1" applyFont="1" applyFill="1" applyAlignment="1">
      <alignment horizontal="right"/>
    </xf>
    <xf numFmtId="175" fontId="0" fillId="5" borderId="0" xfId="134" applyNumberFormat="1" applyFont="1" applyFill="1" applyAlignment="1">
      <alignment/>
    </xf>
    <xf numFmtId="0" fontId="28" fillId="0" borderId="0" xfId="0" applyFont="1" applyFill="1" applyAlignment="1">
      <alignment horizontal="right"/>
    </xf>
    <xf numFmtId="0" fontId="21" fillId="0" borderId="0" xfId="0" applyFont="1" applyFill="1" applyBorder="1" applyAlignment="1">
      <alignment horizontal="left"/>
    </xf>
    <xf numFmtId="167" fontId="29" fillId="0" borderId="0" xfId="0" applyNumberFormat="1" applyFont="1" applyFill="1" applyAlignment="1">
      <alignment horizontal="left"/>
    </xf>
    <xf numFmtId="167" fontId="37" fillId="5" borderId="0" xfId="134" applyNumberFormat="1" applyFont="1" applyFill="1" applyAlignment="1">
      <alignment horizontal="right"/>
    </xf>
    <xf numFmtId="167" fontId="0" fillId="5" borderId="0" xfId="134" applyNumberFormat="1" applyFont="1" applyFill="1" applyAlignment="1">
      <alignment horizontal="right"/>
    </xf>
    <xf numFmtId="167" fontId="9" fillId="5" borderId="0" xfId="134" applyNumberFormat="1" applyFont="1" applyFill="1" applyAlignment="1">
      <alignment horizontal="right"/>
    </xf>
    <xf numFmtId="3" fontId="162" fillId="0" borderId="0" xfId="0" applyNumberFormat="1" applyFont="1" applyFill="1" applyAlignment="1">
      <alignment horizontal="left"/>
    </xf>
    <xf numFmtId="167" fontId="9" fillId="0" borderId="0" xfId="134" applyNumberFormat="1" applyFont="1" applyFill="1" applyAlignment="1">
      <alignment horizontal="right"/>
    </xf>
    <xf numFmtId="0" fontId="9" fillId="0" borderId="0" xfId="0" applyFont="1" applyFill="1" applyAlignment="1">
      <alignment/>
    </xf>
    <xf numFmtId="167" fontId="9" fillId="5" borderId="0" xfId="134" applyNumberFormat="1" applyFont="1" applyFill="1" applyAlignment="1">
      <alignment/>
    </xf>
    <xf numFmtId="167" fontId="163" fillId="5" borderId="0" xfId="134" applyNumberFormat="1" applyFont="1" applyFill="1" applyAlignment="1">
      <alignment/>
    </xf>
    <xf numFmtId="0" fontId="162" fillId="0" borderId="0" xfId="0" applyFont="1" applyFill="1" applyAlignment="1">
      <alignment horizontal="left"/>
    </xf>
    <xf numFmtId="0" fontId="24" fillId="0" borderId="0" xfId="0" applyFont="1" applyFill="1" applyBorder="1" applyAlignment="1">
      <alignment horizontal="left"/>
    </xf>
    <xf numFmtId="167" fontId="28" fillId="0" borderId="0" xfId="134" applyNumberFormat="1" applyFont="1" applyFill="1" applyAlignment="1">
      <alignment/>
    </xf>
    <xf numFmtId="0" fontId="127" fillId="0" borderId="0" xfId="0" applyFont="1" applyFill="1" applyAlignment="1" quotePrefix="1">
      <alignment horizontal="center"/>
    </xf>
    <xf numFmtId="0" fontId="127" fillId="0" borderId="0" xfId="0" applyFont="1" applyFill="1" applyBorder="1" applyAlignment="1">
      <alignment horizontal="left"/>
    </xf>
    <xf numFmtId="167" fontId="18" fillId="5" borderId="0" xfId="134" applyNumberFormat="1" applyFont="1" applyFill="1" applyAlignment="1">
      <alignment/>
    </xf>
    <xf numFmtId="0" fontId="138" fillId="0" borderId="0" xfId="0" applyFont="1" applyFill="1" applyAlignment="1">
      <alignment horizontal="left"/>
    </xf>
    <xf numFmtId="167" fontId="18" fillId="0" borderId="0" xfId="134" applyNumberFormat="1" applyFont="1" applyFill="1" applyAlignment="1">
      <alignment horizontal="right"/>
    </xf>
    <xf numFmtId="0" fontId="18" fillId="0" borderId="0" xfId="0" applyFont="1" applyFill="1" applyAlignment="1">
      <alignment/>
    </xf>
    <xf numFmtId="0" fontId="25" fillId="0" borderId="0" xfId="0" applyFont="1" applyFill="1" applyAlignment="1">
      <alignment/>
    </xf>
    <xf numFmtId="0" fontId="129" fillId="0" borderId="0" xfId="0" applyFont="1" applyFill="1" applyBorder="1" applyAlignment="1">
      <alignment horizontal="left"/>
    </xf>
    <xf numFmtId="167" fontId="134" fillId="5" borderId="0" xfId="134" applyNumberFormat="1" applyFont="1" applyFill="1" applyAlignment="1">
      <alignment/>
    </xf>
    <xf numFmtId="0" fontId="134" fillId="5" borderId="0" xfId="0" applyFont="1" applyFill="1" applyAlignment="1">
      <alignment horizontal="left"/>
    </xf>
    <xf numFmtId="167" fontId="155" fillId="0" borderId="0" xfId="134" applyNumberFormat="1" applyFont="1" applyFill="1" applyAlignment="1">
      <alignment horizontal="right"/>
    </xf>
    <xf numFmtId="3" fontId="29" fillId="25" borderId="0" xfId="0" applyNumberFormat="1" applyFont="1" applyFill="1" applyAlignment="1">
      <alignment horizontal="left"/>
    </xf>
    <xf numFmtId="167" fontId="155" fillId="25" borderId="0" xfId="134" applyNumberFormat="1" applyFont="1" applyFill="1" applyAlignment="1">
      <alignment horizontal="right"/>
    </xf>
    <xf numFmtId="176" fontId="0" fillId="0" borderId="0" xfId="134" applyNumberFormat="1" applyFont="1" applyFill="1" applyAlignment="1">
      <alignment horizontal="right"/>
    </xf>
    <xf numFmtId="0" fontId="127" fillId="0" borderId="0" xfId="0" applyFont="1" applyFill="1" applyAlignment="1">
      <alignment horizontal="center"/>
    </xf>
    <xf numFmtId="3" fontId="127" fillId="0" borderId="0" xfId="134" applyNumberFormat="1" applyFont="1" applyFill="1" applyAlignment="1">
      <alignment horizontal="right"/>
    </xf>
    <xf numFmtId="0" fontId="33" fillId="0" borderId="0" xfId="0" applyFont="1" applyFill="1" applyAlignment="1">
      <alignment horizontal="left"/>
    </xf>
    <xf numFmtId="175" fontId="29" fillId="0" borderId="0" xfId="134" applyFont="1" applyFill="1" applyAlignment="1">
      <alignment horizontal="left"/>
    </xf>
    <xf numFmtId="3" fontId="37" fillId="0" borderId="0" xfId="0" applyNumberFormat="1" applyFont="1" applyFill="1" applyAlignment="1">
      <alignment horizontal="left"/>
    </xf>
    <xf numFmtId="249" fontId="37" fillId="0" borderId="0" xfId="0" applyNumberFormat="1" applyFont="1" applyFill="1" applyAlignment="1">
      <alignment horizontal="left"/>
    </xf>
    <xf numFmtId="167" fontId="164" fillId="5" borderId="0" xfId="134" applyNumberFormat="1" applyFont="1" applyFill="1" applyAlignment="1">
      <alignment/>
    </xf>
    <xf numFmtId="0" fontId="127" fillId="0" borderId="0" xfId="0" applyFont="1" applyFill="1" applyBorder="1" applyAlignment="1">
      <alignment horizontal="center"/>
    </xf>
    <xf numFmtId="0" fontId="28" fillId="26" borderId="0" xfId="0" applyFont="1" applyFill="1" applyAlignment="1">
      <alignment/>
    </xf>
    <xf numFmtId="3" fontId="28" fillId="26" borderId="0" xfId="134" applyNumberFormat="1" applyFont="1" applyFill="1" applyAlignment="1">
      <alignment/>
    </xf>
    <xf numFmtId="0" fontId="18" fillId="0" borderId="0" xfId="0" applyFont="1" applyFill="1" applyAlignment="1">
      <alignment horizontal="center"/>
    </xf>
    <xf numFmtId="0" fontId="127" fillId="26" borderId="0" xfId="0" applyFont="1" applyFill="1" applyAlignment="1">
      <alignment/>
    </xf>
    <xf numFmtId="3" fontId="127" fillId="26" borderId="0" xfId="134" applyNumberFormat="1" applyFont="1" applyFill="1" applyAlignment="1">
      <alignment/>
    </xf>
    <xf numFmtId="0" fontId="127" fillId="0" borderId="0" xfId="0" applyFont="1" applyFill="1" applyAlignment="1">
      <alignment horizontal="right"/>
    </xf>
    <xf numFmtId="3" fontId="0" fillId="0" borderId="16" xfId="122" applyNumberFormat="1" applyBorder="1" applyAlignment="1">
      <alignment/>
    </xf>
    <xf numFmtId="167" fontId="138" fillId="0" borderId="0" xfId="134" applyNumberFormat="1" applyFont="1" applyFill="1" applyAlignment="1">
      <alignment horizontal="left"/>
    </xf>
    <xf numFmtId="49" fontId="127" fillId="0" borderId="0" xfId="0" applyNumberFormat="1" applyFont="1" applyFill="1" applyBorder="1" applyAlignment="1">
      <alignment horizontal="left"/>
    </xf>
    <xf numFmtId="167" fontId="138" fillId="0" borderId="0" xfId="0" applyNumberFormat="1" applyFont="1" applyFill="1" applyAlignment="1">
      <alignment horizontal="left"/>
    </xf>
    <xf numFmtId="3" fontId="127" fillId="0" borderId="0" xfId="134" applyNumberFormat="1" applyFont="1" applyFill="1" applyAlignment="1">
      <alignment/>
    </xf>
    <xf numFmtId="3" fontId="0" fillId="33" borderId="16" xfId="122" applyNumberFormat="1" applyFill="1" applyBorder="1" applyAlignment="1">
      <alignment/>
    </xf>
    <xf numFmtId="167" fontId="28" fillId="0" borderId="0" xfId="134" applyNumberFormat="1" applyFont="1" applyFill="1" applyAlignment="1">
      <alignment/>
    </xf>
    <xf numFmtId="3" fontId="26" fillId="0" borderId="0" xfId="0" applyNumberFormat="1" applyFont="1" applyBorder="1" applyAlignment="1">
      <alignment horizontal="right"/>
    </xf>
    <xf numFmtId="3" fontId="26" fillId="0" borderId="0" xfId="0" applyNumberFormat="1" applyFont="1" applyBorder="1" applyAlignment="1">
      <alignment horizontal="left"/>
    </xf>
    <xf numFmtId="3" fontId="26" fillId="0" borderId="0" xfId="0" applyNumberFormat="1" applyFont="1" applyBorder="1" applyAlignment="1">
      <alignment/>
    </xf>
    <xf numFmtId="167" fontId="0" fillId="0" borderId="0" xfId="134" applyNumberFormat="1" applyFont="1" applyFill="1" applyAlignment="1">
      <alignment/>
    </xf>
    <xf numFmtId="0" fontId="20" fillId="0" borderId="0" xfId="0" applyFont="1" applyFill="1" applyAlignment="1">
      <alignment horizontal="center"/>
    </xf>
    <xf numFmtId="0" fontId="129" fillId="0" borderId="0" xfId="0" applyFont="1" applyFill="1" applyBorder="1" applyAlignment="1">
      <alignment horizontal="center"/>
    </xf>
    <xf numFmtId="0" fontId="20" fillId="0" borderId="0" xfId="0" applyFont="1" applyFill="1" applyBorder="1" applyAlignment="1">
      <alignment horizontal="center"/>
    </xf>
    <xf numFmtId="3" fontId="32" fillId="0" borderId="0" xfId="134" applyNumberFormat="1" applyFont="1" applyFill="1" applyAlignment="1">
      <alignment/>
    </xf>
    <xf numFmtId="167" fontId="20" fillId="0" borderId="0" xfId="134" applyNumberFormat="1" applyFont="1" applyFill="1" applyAlignment="1">
      <alignment/>
    </xf>
    <xf numFmtId="0" fontId="20" fillId="0" borderId="0" xfId="0" applyFont="1" applyFill="1" applyAlignment="1">
      <alignment/>
    </xf>
    <xf numFmtId="167" fontId="37" fillId="0" borderId="0" xfId="134" applyNumberFormat="1" applyFont="1" applyFill="1" applyAlignment="1">
      <alignment/>
    </xf>
    <xf numFmtId="3" fontId="17" fillId="0" borderId="0" xfId="0" applyNumberFormat="1" applyFont="1" applyFill="1" applyAlignment="1">
      <alignment horizontal="left"/>
    </xf>
    <xf numFmtId="0" fontId="17" fillId="0" borderId="0" xfId="0" applyFont="1" applyFill="1" applyAlignment="1">
      <alignment/>
    </xf>
    <xf numFmtId="167" fontId="34" fillId="0" borderId="0" xfId="134" applyNumberFormat="1" applyFont="1" applyFill="1" applyAlignment="1">
      <alignment/>
    </xf>
    <xf numFmtId="0" fontId="23" fillId="0" borderId="0" xfId="0" applyFont="1" applyFill="1" applyAlignment="1">
      <alignment horizontal="center"/>
    </xf>
    <xf numFmtId="0" fontId="18" fillId="0" borderId="0" xfId="0" applyFont="1" applyFill="1" applyBorder="1" applyAlignment="1">
      <alignment horizontal="left"/>
    </xf>
    <xf numFmtId="0" fontId="0" fillId="0" borderId="0" xfId="0" applyFont="1" applyFill="1" applyAlignment="1">
      <alignment horizontal="left"/>
    </xf>
    <xf numFmtId="0" fontId="164" fillId="0" borderId="0" xfId="0" applyFont="1" applyFill="1" applyAlignment="1">
      <alignment/>
    </xf>
    <xf numFmtId="0" fontId="164" fillId="0" borderId="0" xfId="0" applyFont="1" applyFill="1" applyAlignment="1">
      <alignment horizontal="center"/>
    </xf>
    <xf numFmtId="0" fontId="29" fillId="0" borderId="0" xfId="0" applyFont="1" applyFill="1" applyAlignment="1">
      <alignment horizontal="center"/>
    </xf>
    <xf numFmtId="167" fontId="29" fillId="0" borderId="0" xfId="134" applyNumberFormat="1" applyFont="1" applyFill="1" applyAlignment="1">
      <alignment/>
    </xf>
    <xf numFmtId="3" fontId="37" fillId="0" borderId="0" xfId="134" applyNumberFormat="1" applyFont="1" applyFill="1" applyAlignment="1">
      <alignment horizontal="right"/>
    </xf>
    <xf numFmtId="0" fontId="164" fillId="0" borderId="0" xfId="0" applyFont="1" applyFill="1" applyAlignment="1">
      <alignment horizontal="left"/>
    </xf>
    <xf numFmtId="3" fontId="29" fillId="0" borderId="0" xfId="134" applyNumberFormat="1" applyFont="1" applyFill="1" applyAlignment="1">
      <alignment horizontal="center"/>
    </xf>
    <xf numFmtId="3" fontId="29" fillId="0" borderId="0" xfId="134" applyNumberFormat="1" applyFont="1" applyFill="1" applyAlignment="1">
      <alignment/>
    </xf>
    <xf numFmtId="0" fontId="17" fillId="0" borderId="0" xfId="0" applyFont="1" applyFill="1" applyAlignment="1">
      <alignment horizontal="left"/>
    </xf>
    <xf numFmtId="0" fontId="37" fillId="0" borderId="6" xfId="0" applyFont="1" applyFill="1" applyBorder="1" applyAlignment="1">
      <alignment horizontal="center"/>
    </xf>
    <xf numFmtId="0" fontId="37" fillId="0" borderId="40" xfId="0" applyFont="1" applyFill="1" applyBorder="1" applyAlignment="1">
      <alignment horizontal="center"/>
    </xf>
    <xf numFmtId="0" fontId="164" fillId="0" borderId="24" xfId="0" applyFont="1" applyFill="1" applyBorder="1" applyAlignment="1">
      <alignment horizontal="center"/>
    </xf>
    <xf numFmtId="3" fontId="37" fillId="0" borderId="24" xfId="0" applyNumberFormat="1" applyFont="1" applyFill="1" applyBorder="1" applyAlignment="1">
      <alignment horizontal="right"/>
    </xf>
    <xf numFmtId="0" fontId="29" fillId="0" borderId="16" xfId="0" applyFont="1" applyFill="1" applyBorder="1" applyAlignment="1">
      <alignment horizontal="center"/>
    </xf>
    <xf numFmtId="3" fontId="29" fillId="0" borderId="16" xfId="0" applyNumberFormat="1" applyFont="1" applyFill="1" applyBorder="1" applyAlignment="1">
      <alignment horizontal="right"/>
    </xf>
    <xf numFmtId="167" fontId="29" fillId="0" borderId="0" xfId="134" applyNumberFormat="1" applyFont="1" applyFill="1" applyAlignment="1">
      <alignment/>
    </xf>
    <xf numFmtId="167" fontId="29" fillId="0" borderId="0" xfId="134" applyNumberFormat="1" applyFont="1" applyFill="1" applyAlignment="1">
      <alignment horizontal="right"/>
    </xf>
    <xf numFmtId="0" fontId="29" fillId="0" borderId="16" xfId="0" applyFont="1" applyFill="1" applyBorder="1" applyAlignment="1">
      <alignment horizontal="left"/>
    </xf>
    <xf numFmtId="0" fontId="164" fillId="0" borderId="16" xfId="0" applyFont="1" applyFill="1" applyBorder="1" applyAlignment="1">
      <alignment horizontal="center"/>
    </xf>
    <xf numFmtId="3" fontId="37" fillId="0" borderId="16" xfId="0" applyNumberFormat="1" applyFont="1" applyFill="1" applyBorder="1" applyAlignment="1">
      <alignment horizontal="right"/>
    </xf>
    <xf numFmtId="0" fontId="29" fillId="0" borderId="25" xfId="0" applyFont="1" applyFill="1" applyBorder="1" applyAlignment="1">
      <alignment horizontal="center"/>
    </xf>
    <xf numFmtId="3" fontId="29" fillId="0" borderId="25" xfId="0" applyNumberFormat="1" applyFont="1" applyFill="1" applyBorder="1" applyAlignment="1">
      <alignment horizontal="right"/>
    </xf>
    <xf numFmtId="0" fontId="29" fillId="0" borderId="0" xfId="0" applyFont="1" applyFill="1" applyAlignment="1">
      <alignment horizontal="center"/>
    </xf>
    <xf numFmtId="3" fontId="29" fillId="0" borderId="0" xfId="0" applyNumberFormat="1" applyFont="1" applyFill="1" applyAlignment="1">
      <alignment horizontal="right"/>
    </xf>
    <xf numFmtId="0" fontId="153" fillId="0" borderId="23" xfId="0" applyFont="1" applyFill="1" applyBorder="1" applyAlignment="1">
      <alignment horizontal="center"/>
    </xf>
    <xf numFmtId="0" fontId="153" fillId="0" borderId="7" xfId="0" applyFont="1" applyFill="1" applyBorder="1" applyAlignment="1">
      <alignment horizontal="center"/>
    </xf>
    <xf numFmtId="167" fontId="153" fillId="0" borderId="0" xfId="134" applyNumberFormat="1" applyFont="1" applyFill="1" applyAlignment="1">
      <alignment/>
    </xf>
    <xf numFmtId="167" fontId="153" fillId="0" borderId="0" xfId="134" applyNumberFormat="1" applyFont="1" applyFill="1" applyAlignment="1">
      <alignment horizontal="right"/>
    </xf>
    <xf numFmtId="0" fontId="153" fillId="0" borderId="0" xfId="0" applyFont="1" applyFill="1" applyAlignment="1">
      <alignment/>
    </xf>
    <xf numFmtId="0" fontId="153" fillId="0" borderId="0" xfId="0" applyFont="1" applyFill="1" applyBorder="1" applyAlignment="1">
      <alignment horizontal="center"/>
    </xf>
    <xf numFmtId="0" fontId="153" fillId="0" borderId="40" xfId="0" applyFont="1" applyFill="1" applyBorder="1" applyAlignment="1">
      <alignment horizontal="center"/>
    </xf>
    <xf numFmtId="0" fontId="153" fillId="0" borderId="40" xfId="0" applyFont="1" applyFill="1" applyBorder="1" applyAlignment="1">
      <alignment/>
    </xf>
    <xf numFmtId="0" fontId="29" fillId="0" borderId="24" xfId="0" applyFont="1" applyFill="1" applyBorder="1" applyAlignment="1">
      <alignment/>
    </xf>
    <xf numFmtId="0" fontId="29" fillId="0" borderId="16" xfId="0" applyFont="1" applyFill="1" applyBorder="1" applyAlignment="1">
      <alignment/>
    </xf>
    <xf numFmtId="0" fontId="29" fillId="0" borderId="25" xfId="0" applyFont="1" applyFill="1" applyBorder="1" applyAlignment="1">
      <alignment/>
    </xf>
    <xf numFmtId="167" fontId="153" fillId="0" borderId="0" xfId="134" applyNumberFormat="1" applyFont="1" applyFill="1" applyAlignment="1">
      <alignment horizontal="center"/>
    </xf>
    <xf numFmtId="0" fontId="153" fillId="0" borderId="0" xfId="0" applyFont="1" applyFill="1" applyAlignment="1">
      <alignment horizontal="center"/>
    </xf>
    <xf numFmtId="0" fontId="153" fillId="0" borderId="41" xfId="0" applyFont="1" applyFill="1" applyBorder="1" applyAlignment="1">
      <alignment horizontal="center"/>
    </xf>
    <xf numFmtId="0" fontId="153" fillId="0" borderId="10" xfId="0" applyFont="1" applyFill="1" applyBorder="1" applyAlignment="1">
      <alignment horizontal="center"/>
    </xf>
    <xf numFmtId="0" fontId="153" fillId="0" borderId="13" xfId="0" applyFont="1" applyFill="1" applyBorder="1" applyAlignment="1">
      <alignment horizontal="center"/>
    </xf>
    <xf numFmtId="3" fontId="153" fillId="0" borderId="0" xfId="134" applyNumberFormat="1" applyFont="1" applyFill="1" applyBorder="1" applyAlignment="1">
      <alignment horizontal="right"/>
    </xf>
    <xf numFmtId="3" fontId="29" fillId="0" borderId="24" xfId="134" applyNumberFormat="1" applyFont="1" applyFill="1" applyBorder="1" applyAlignment="1">
      <alignment horizontal="right"/>
    </xf>
    <xf numFmtId="3" fontId="166" fillId="0" borderId="31" xfId="134" applyNumberFormat="1" applyFont="1" applyFill="1" applyBorder="1" applyAlignment="1">
      <alignment horizontal="right"/>
    </xf>
    <xf numFmtId="3" fontId="166" fillId="0" borderId="16" xfId="134" applyNumberFormat="1" applyFont="1" applyFill="1" applyBorder="1" applyAlignment="1">
      <alignment horizontal="right"/>
    </xf>
    <xf numFmtId="3" fontId="167" fillId="0" borderId="31" xfId="134" applyNumberFormat="1" applyFont="1" applyFill="1" applyBorder="1" applyAlignment="1">
      <alignment horizontal="right"/>
    </xf>
    <xf numFmtId="3" fontId="145" fillId="0" borderId="31" xfId="134" applyNumberFormat="1" applyFont="1" applyFill="1" applyBorder="1" applyAlignment="1">
      <alignment horizontal="right"/>
    </xf>
    <xf numFmtId="3" fontId="167" fillId="0" borderId="16" xfId="134" applyNumberFormat="1" applyFont="1" applyFill="1" applyBorder="1" applyAlignment="1">
      <alignment horizontal="right"/>
    </xf>
    <xf numFmtId="3" fontId="167" fillId="0" borderId="31" xfId="134" applyNumberFormat="1" applyFont="1" applyFill="1" applyBorder="1" applyAlignment="1">
      <alignment horizontal="center"/>
    </xf>
    <xf numFmtId="3" fontId="145" fillId="0" borderId="16" xfId="134" applyNumberFormat="1" applyFont="1" applyFill="1" applyBorder="1" applyAlignment="1">
      <alignment horizontal="right"/>
    </xf>
    <xf numFmtId="167" fontId="158" fillId="0" borderId="0" xfId="134" applyNumberFormat="1" applyFont="1" applyFill="1" applyAlignment="1">
      <alignment/>
    </xf>
    <xf numFmtId="0" fontId="158" fillId="0" borderId="0" xfId="0" applyFont="1" applyFill="1" applyAlignment="1">
      <alignment horizontal="left"/>
    </xf>
    <xf numFmtId="167" fontId="158" fillId="0" borderId="0" xfId="134" applyNumberFormat="1" applyFont="1" applyFill="1" applyAlignment="1">
      <alignment horizontal="right"/>
    </xf>
    <xf numFmtId="0" fontId="158" fillId="0" borderId="0" xfId="0" applyFont="1" applyFill="1" applyAlignment="1">
      <alignment/>
    </xf>
    <xf numFmtId="3" fontId="166" fillId="0" borderId="34" xfId="134" applyNumberFormat="1" applyFont="1" applyFill="1" applyBorder="1" applyAlignment="1">
      <alignment horizontal="right"/>
    </xf>
    <xf numFmtId="3" fontId="166" fillId="0" borderId="25" xfId="134" applyNumberFormat="1" applyFont="1" applyFill="1" applyBorder="1" applyAlignment="1">
      <alignment horizontal="right"/>
    </xf>
    <xf numFmtId="0" fontId="164" fillId="0" borderId="23" xfId="0" applyFont="1" applyFill="1" applyBorder="1" applyAlignment="1">
      <alignment horizontal="center"/>
    </xf>
    <xf numFmtId="0" fontId="29" fillId="0" borderId="15" xfId="0" applyFont="1" applyFill="1" applyBorder="1" applyAlignment="1">
      <alignment/>
    </xf>
    <xf numFmtId="0" fontId="29" fillId="0" borderId="44" xfId="0" applyFont="1" applyFill="1" applyBorder="1" applyAlignment="1">
      <alignment/>
    </xf>
    <xf numFmtId="0" fontId="37" fillId="0" borderId="13" xfId="0" applyFont="1" applyFill="1" applyBorder="1" applyAlignment="1">
      <alignment/>
    </xf>
    <xf numFmtId="3" fontId="29" fillId="0" borderId="0" xfId="134" applyNumberFormat="1" applyFont="1" applyFill="1" applyAlignment="1">
      <alignment horizontal="right"/>
    </xf>
    <xf numFmtId="0" fontId="163" fillId="0" borderId="0" xfId="0" applyFont="1" applyFill="1" applyAlignment="1">
      <alignment/>
    </xf>
    <xf numFmtId="0" fontId="168" fillId="0" borderId="0" xfId="0" applyFont="1" applyFill="1" applyAlignment="1">
      <alignment/>
    </xf>
    <xf numFmtId="0" fontId="147" fillId="0" borderId="0" xfId="0" applyFont="1" applyFill="1" applyAlignment="1">
      <alignment horizontal="center"/>
    </xf>
    <xf numFmtId="0" fontId="147" fillId="0" borderId="0" xfId="0" applyFont="1" applyFill="1" applyAlignment="1">
      <alignment/>
    </xf>
    <xf numFmtId="167" fontId="147" fillId="0" borderId="0" xfId="134" applyNumberFormat="1" applyFont="1" applyFill="1" applyAlignment="1">
      <alignment/>
    </xf>
    <xf numFmtId="167" fontId="147" fillId="0" borderId="0" xfId="134" applyNumberFormat="1" applyFont="1" applyFill="1" applyAlignment="1">
      <alignment horizontal="right"/>
    </xf>
    <xf numFmtId="0" fontId="169" fillId="0" borderId="0" xfId="0" applyFont="1" applyFill="1" applyAlignment="1">
      <alignment horizontal="center"/>
    </xf>
    <xf numFmtId="0" fontId="169" fillId="0" borderId="0" xfId="0" applyFont="1" applyFill="1" applyAlignment="1">
      <alignment/>
    </xf>
    <xf numFmtId="167" fontId="169" fillId="0" borderId="0" xfId="134" applyNumberFormat="1" applyFont="1" applyFill="1" applyAlignment="1">
      <alignment/>
    </xf>
    <xf numFmtId="0" fontId="169" fillId="0" borderId="0" xfId="0" applyFont="1" applyFill="1" applyAlignment="1">
      <alignment horizontal="left"/>
    </xf>
    <xf numFmtId="167" fontId="169" fillId="0" borderId="0" xfId="134" applyNumberFormat="1" applyFont="1" applyFill="1" applyAlignment="1">
      <alignment horizontal="right"/>
    </xf>
    <xf numFmtId="0" fontId="170" fillId="0" borderId="0" xfId="0" applyFont="1" applyFill="1" applyAlignment="1">
      <alignment horizontal="center"/>
    </xf>
    <xf numFmtId="0" fontId="170" fillId="0" borderId="0" xfId="0" applyFont="1" applyFill="1" applyAlignment="1">
      <alignment/>
    </xf>
    <xf numFmtId="167" fontId="170" fillId="0" borderId="0" xfId="134" applyNumberFormat="1" applyFont="1" applyFill="1" applyAlignment="1">
      <alignment/>
    </xf>
    <xf numFmtId="0" fontId="170" fillId="0" borderId="0" xfId="0" applyFont="1" applyFill="1" applyAlignment="1">
      <alignment horizontal="left"/>
    </xf>
    <xf numFmtId="167" fontId="170" fillId="0" borderId="0" xfId="134" applyNumberFormat="1" applyFont="1" applyFill="1" applyAlignment="1">
      <alignment horizontal="right"/>
    </xf>
    <xf numFmtId="167" fontId="0" fillId="0" borderId="0" xfId="134" applyNumberFormat="1" applyFill="1" applyAlignment="1">
      <alignment/>
    </xf>
    <xf numFmtId="0" fontId="0" fillId="0" borderId="0" xfId="0" applyFill="1" applyAlignment="1">
      <alignment horizontal="left"/>
    </xf>
    <xf numFmtId="0" fontId="37" fillId="26" borderId="0" xfId="0" applyFont="1" applyFill="1" applyAlignment="1">
      <alignment/>
    </xf>
    <xf numFmtId="0" fontId="29" fillId="26" borderId="0" xfId="0" applyFont="1" applyFill="1" applyAlignment="1">
      <alignment/>
    </xf>
    <xf numFmtId="0" fontId="0" fillId="26" borderId="0" xfId="0" applyFill="1" applyAlignment="1">
      <alignment/>
    </xf>
    <xf numFmtId="0" fontId="18" fillId="26" borderId="0" xfId="0" applyFont="1" applyFill="1" applyAlignment="1">
      <alignment vertical="center"/>
    </xf>
    <xf numFmtId="0" fontId="142" fillId="26" borderId="0" xfId="0" applyFont="1" applyFill="1" applyAlignment="1">
      <alignment vertical="center"/>
    </xf>
    <xf numFmtId="0" fontId="12" fillId="26" borderId="0" xfId="0" applyFont="1" applyFill="1" applyAlignment="1">
      <alignment/>
    </xf>
    <xf numFmtId="0" fontId="148" fillId="26" borderId="0" xfId="0" applyFont="1" applyFill="1" applyAlignment="1">
      <alignment/>
    </xf>
    <xf numFmtId="0" fontId="0" fillId="26" borderId="0" xfId="0" applyFont="1" applyFill="1" applyAlignment="1">
      <alignment wrapText="1"/>
    </xf>
    <xf numFmtId="0" fontId="6" fillId="26" borderId="0" xfId="0" applyFont="1" applyFill="1" applyAlignment="1">
      <alignment horizontal="center"/>
    </xf>
    <xf numFmtId="0" fontId="9" fillId="26" borderId="0" xfId="0" applyFont="1" applyFill="1" applyAlignment="1">
      <alignment/>
    </xf>
    <xf numFmtId="0" fontId="18" fillId="26" borderId="0" xfId="0" applyFont="1" applyFill="1" applyAlignment="1">
      <alignment/>
    </xf>
    <xf numFmtId="0" fontId="29" fillId="26" borderId="0" xfId="0" applyFont="1" applyFill="1" applyAlignment="1">
      <alignment/>
    </xf>
    <xf numFmtId="0" fontId="153" fillId="26" borderId="0" xfId="0" applyFont="1" applyFill="1" applyAlignment="1">
      <alignment/>
    </xf>
    <xf numFmtId="0" fontId="153" fillId="26" borderId="0" xfId="0" applyFont="1" applyFill="1" applyAlignment="1">
      <alignment horizontal="center"/>
    </xf>
    <xf numFmtId="0" fontId="158" fillId="26" borderId="0" xfId="0" applyFont="1" applyFill="1" applyAlignment="1">
      <alignment/>
    </xf>
    <xf numFmtId="0" fontId="147" fillId="26" borderId="0" xfId="0" applyFont="1" applyFill="1" applyAlignment="1">
      <alignment/>
    </xf>
    <xf numFmtId="0" fontId="169" fillId="26" borderId="0" xfId="0" applyFont="1" applyFill="1" applyAlignment="1">
      <alignment/>
    </xf>
    <xf numFmtId="0" fontId="170" fillId="26" borderId="0" xfId="0" applyFont="1" applyFill="1" applyAlignment="1">
      <alignment/>
    </xf>
    <xf numFmtId="0" fontId="148" fillId="0" borderId="0" xfId="0" applyFont="1" applyAlignment="1">
      <alignment/>
    </xf>
    <xf numFmtId="0" fontId="148" fillId="0" borderId="0" xfId="0" applyFont="1" applyAlignment="1">
      <alignment vertical="center"/>
    </xf>
    <xf numFmtId="0" fontId="178" fillId="0" borderId="0" xfId="0" applyFont="1" applyAlignment="1">
      <alignment vertical="center"/>
    </xf>
    <xf numFmtId="0" fontId="148" fillId="0" borderId="0" xfId="0" applyFont="1" applyFill="1" applyAlignment="1">
      <alignment vertical="center"/>
    </xf>
    <xf numFmtId="0" fontId="181" fillId="0" borderId="0" xfId="0" applyFont="1" applyAlignment="1">
      <alignment/>
    </xf>
    <xf numFmtId="0" fontId="182" fillId="0" borderId="0" xfId="0" applyFont="1" applyAlignment="1">
      <alignment/>
    </xf>
    <xf numFmtId="0" fontId="148" fillId="0" borderId="0" xfId="0" applyFont="1" applyFill="1" applyAlignment="1">
      <alignment/>
    </xf>
    <xf numFmtId="0" fontId="186" fillId="0" borderId="45" xfId="0" applyFont="1" applyFill="1" applyBorder="1" applyAlignment="1">
      <alignment horizontal="center" vertical="center"/>
    </xf>
    <xf numFmtId="0" fontId="187" fillId="0" borderId="45" xfId="0" applyFont="1" applyFill="1" applyBorder="1" applyAlignment="1">
      <alignment horizontal="center" vertical="center"/>
    </xf>
    <xf numFmtId="0" fontId="185" fillId="0" borderId="0" xfId="0" applyFont="1" applyAlignment="1">
      <alignment horizontal="center"/>
    </xf>
    <xf numFmtId="0" fontId="186" fillId="0" borderId="42" xfId="0" applyFont="1" applyFill="1" applyBorder="1" applyAlignment="1">
      <alignment horizontal="center" vertical="center"/>
    </xf>
    <xf numFmtId="0" fontId="187" fillId="0" borderId="42" xfId="0" applyFont="1" applyFill="1" applyBorder="1" applyAlignment="1">
      <alignment horizontal="center" vertical="center"/>
    </xf>
    <xf numFmtId="0" fontId="189" fillId="0" borderId="46" xfId="0" applyFont="1" applyBorder="1" applyAlignment="1">
      <alignment horizontal="center" vertical="center"/>
    </xf>
    <xf numFmtId="0" fontId="189" fillId="0" borderId="10" xfId="0" applyFont="1" applyFill="1" applyBorder="1" applyAlignment="1">
      <alignment horizontal="center" vertical="center"/>
    </xf>
    <xf numFmtId="0" fontId="189" fillId="0" borderId="13" xfId="0" applyFont="1" applyFill="1" applyBorder="1" applyAlignment="1">
      <alignment horizontal="center" vertical="center"/>
    </xf>
    <xf numFmtId="3" fontId="189" fillId="0" borderId="20" xfId="0" applyNumberFormat="1" applyFont="1" applyFill="1" applyBorder="1" applyAlignment="1">
      <alignment horizontal="center" vertical="center"/>
    </xf>
    <xf numFmtId="0" fontId="189" fillId="0" borderId="47" xfId="0" applyFont="1" applyFill="1" applyBorder="1" applyAlignment="1">
      <alignment horizontal="center" vertical="center"/>
    </xf>
    <xf numFmtId="0" fontId="190" fillId="0" borderId="0" xfId="0" applyFont="1" applyAlignment="1">
      <alignment horizontal="center" vertical="center"/>
    </xf>
    <xf numFmtId="0" fontId="191" fillId="0" borderId="48" xfId="0" applyFont="1" applyBorder="1" applyAlignment="1">
      <alignment/>
    </xf>
    <xf numFmtId="0" fontId="192" fillId="0" borderId="29" xfId="0" applyFont="1" applyFill="1" applyBorder="1" applyAlignment="1">
      <alignment horizontal="center"/>
    </xf>
    <xf numFmtId="0" fontId="192" fillId="0" borderId="28" xfId="0" applyFont="1" applyFill="1" applyBorder="1" applyAlignment="1">
      <alignment horizontal="center"/>
    </xf>
    <xf numFmtId="3" fontId="193" fillId="0" borderId="27" xfId="0" applyNumberFormat="1" applyFont="1" applyFill="1" applyBorder="1" applyAlignment="1">
      <alignment/>
    </xf>
    <xf numFmtId="3" fontId="194" fillId="0" borderId="49" xfId="0" applyNumberFormat="1" applyFont="1" applyFill="1" applyBorder="1" applyAlignment="1">
      <alignment/>
    </xf>
    <xf numFmtId="0" fontId="196" fillId="0" borderId="50" xfId="0" applyFont="1" applyBorder="1" applyAlignment="1">
      <alignment/>
    </xf>
    <xf numFmtId="0" fontId="192" fillId="0" borderId="43" xfId="0" applyFont="1" applyFill="1" applyBorder="1" applyAlignment="1">
      <alignment horizontal="center"/>
    </xf>
    <xf numFmtId="0" fontId="192" fillId="0" borderId="41" xfId="0" applyFont="1" applyFill="1" applyBorder="1" applyAlignment="1">
      <alignment horizontal="center"/>
    </xf>
    <xf numFmtId="3" fontId="197" fillId="0" borderId="26" xfId="0" applyNumberFormat="1" applyFont="1" applyFill="1" applyBorder="1" applyAlignment="1">
      <alignment/>
    </xf>
    <xf numFmtId="3" fontId="192" fillId="0" borderId="51" xfId="0" applyNumberFormat="1" applyFont="1" applyFill="1" applyBorder="1" applyAlignment="1">
      <alignment/>
    </xf>
    <xf numFmtId="0" fontId="198" fillId="0" borderId="50" xfId="0" applyFont="1" applyBorder="1" applyAlignment="1">
      <alignment/>
    </xf>
    <xf numFmtId="0" fontId="199" fillId="0" borderId="43" xfId="0" applyFont="1" applyFill="1" applyBorder="1" applyAlignment="1">
      <alignment horizontal="center"/>
    </xf>
    <xf numFmtId="0" fontId="199" fillId="0" borderId="41" xfId="0" applyFont="1" applyFill="1" applyBorder="1" applyAlignment="1">
      <alignment horizontal="center"/>
    </xf>
    <xf numFmtId="3" fontId="200" fillId="0" borderId="30" xfId="0" applyNumberFormat="1" applyFont="1" applyFill="1" applyBorder="1" applyAlignment="1">
      <alignment/>
    </xf>
    <xf numFmtId="3" fontId="201" fillId="0" borderId="52" xfId="0" applyNumberFormat="1" applyFont="1" applyFill="1" applyBorder="1" applyAlignment="1">
      <alignment/>
    </xf>
    <xf numFmtId="0" fontId="202" fillId="0" borderId="0" xfId="0" applyFont="1" applyAlignment="1">
      <alignment/>
    </xf>
    <xf numFmtId="0" fontId="203" fillId="0" borderId="50" xfId="0" applyFont="1" applyBorder="1" applyAlignment="1">
      <alignment/>
    </xf>
    <xf numFmtId="0" fontId="57" fillId="0" borderId="43" xfId="0" applyFont="1" applyFill="1" applyBorder="1" applyAlignment="1">
      <alignment horizontal="center"/>
    </xf>
    <xf numFmtId="0" fontId="57" fillId="0" borderId="41" xfId="0" applyFont="1" applyFill="1" applyBorder="1" applyAlignment="1">
      <alignment horizontal="center"/>
    </xf>
    <xf numFmtId="3" fontId="150" fillId="0" borderId="26" xfId="0" applyNumberFormat="1" applyFont="1" applyFill="1" applyBorder="1" applyAlignment="1">
      <alignment/>
    </xf>
    <xf numFmtId="3" fontId="151" fillId="0" borderId="51" xfId="0" applyNumberFormat="1" applyFont="1" applyFill="1" applyBorder="1" applyAlignment="1">
      <alignment/>
    </xf>
    <xf numFmtId="0" fontId="198" fillId="0" borderId="50" xfId="0" applyFont="1" applyBorder="1" applyAlignment="1">
      <alignment/>
    </xf>
    <xf numFmtId="0" fontId="204" fillId="0" borderId="41" xfId="0" applyFont="1" applyFill="1" applyBorder="1" applyAlignment="1">
      <alignment horizontal="center"/>
    </xf>
    <xf numFmtId="3" fontId="200" fillId="0" borderId="26" xfId="0" applyNumberFormat="1" applyFont="1" applyFill="1" applyBorder="1" applyAlignment="1">
      <alignment/>
    </xf>
    <xf numFmtId="3" fontId="201" fillId="0" borderId="51" xfId="0" applyNumberFormat="1" applyFont="1" applyFill="1" applyBorder="1" applyAlignment="1">
      <alignment/>
    </xf>
    <xf numFmtId="0" fontId="202" fillId="0" borderId="0" xfId="0" applyFont="1" applyAlignment="1">
      <alignment/>
    </xf>
    <xf numFmtId="0" fontId="203" fillId="0" borderId="53" xfId="0" applyFont="1" applyBorder="1" applyAlignment="1">
      <alignment/>
    </xf>
    <xf numFmtId="0" fontId="57" fillId="0" borderId="16" xfId="0" applyFont="1" applyFill="1" applyBorder="1" applyAlignment="1">
      <alignment horizontal="center"/>
    </xf>
    <xf numFmtId="3" fontId="104" fillId="0" borderId="26" xfId="0" applyNumberFormat="1" applyFont="1" applyFill="1" applyBorder="1" applyAlignment="1">
      <alignment/>
    </xf>
    <xf numFmtId="3" fontId="57" fillId="0" borderId="51" xfId="0" applyNumberFormat="1" applyFont="1" applyFill="1" applyBorder="1" applyAlignment="1">
      <alignment/>
    </xf>
    <xf numFmtId="3" fontId="205" fillId="0" borderId="26" xfId="0" applyNumberFormat="1" applyFont="1" applyFill="1" applyBorder="1" applyAlignment="1">
      <alignment/>
    </xf>
    <xf numFmtId="3" fontId="199" fillId="0" borderId="51" xfId="0" applyNumberFormat="1" applyFont="1" applyFill="1" applyBorder="1" applyAlignment="1">
      <alignment/>
    </xf>
    <xf numFmtId="3" fontId="150" fillId="26" borderId="26" xfId="0" applyNumberFormat="1" applyFont="1" applyFill="1" applyBorder="1" applyAlignment="1">
      <alignment/>
    </xf>
    <xf numFmtId="3" fontId="206" fillId="0" borderId="26" xfId="0" applyNumberFormat="1" applyFont="1" applyFill="1" applyBorder="1" applyAlignment="1">
      <alignment/>
    </xf>
    <xf numFmtId="37" fontId="150" fillId="0" borderId="26" xfId="0" applyNumberFormat="1" applyFont="1" applyFill="1" applyBorder="1" applyAlignment="1">
      <alignment/>
    </xf>
    <xf numFmtId="37" fontId="151" fillId="0" borderId="51" xfId="0" applyNumberFormat="1" applyFont="1" applyFill="1" applyBorder="1" applyAlignment="1">
      <alignment/>
    </xf>
    <xf numFmtId="38" fontId="150" fillId="26" borderId="26" xfId="0" applyNumberFormat="1" applyFont="1" applyFill="1" applyBorder="1" applyAlignment="1">
      <alignment/>
    </xf>
    <xf numFmtId="0" fontId="203" fillId="0" borderId="54" xfId="0" applyFont="1" applyBorder="1" applyAlignment="1">
      <alignment/>
    </xf>
    <xf numFmtId="3" fontId="150" fillId="0" borderId="30" xfId="0" applyNumberFormat="1" applyFont="1" applyFill="1" applyBorder="1" applyAlignment="1">
      <alignment/>
    </xf>
    <xf numFmtId="3" fontId="151" fillId="0" borderId="52" xfId="0" applyNumberFormat="1" applyFont="1" applyFill="1" applyBorder="1" applyAlignment="1">
      <alignment/>
    </xf>
    <xf numFmtId="0" fontId="57" fillId="0" borderId="32" xfId="0" applyFont="1" applyFill="1" applyBorder="1" applyAlignment="1">
      <alignment horizontal="center"/>
    </xf>
    <xf numFmtId="0" fontId="57" fillId="0" borderId="31" xfId="0" applyFont="1" applyFill="1" applyBorder="1" applyAlignment="1">
      <alignment horizontal="center"/>
    </xf>
    <xf numFmtId="0" fontId="203" fillId="0" borderId="55" xfId="0" applyFont="1" applyBorder="1" applyAlignment="1">
      <alignment/>
    </xf>
    <xf numFmtId="0" fontId="57" fillId="0" borderId="56" xfId="0" applyFont="1" applyFill="1" applyBorder="1" applyAlignment="1">
      <alignment horizontal="center"/>
    </xf>
    <xf numFmtId="0" fontId="57" fillId="0" borderId="57" xfId="0" applyFont="1" applyFill="1" applyBorder="1" applyAlignment="1">
      <alignment horizontal="center"/>
    </xf>
    <xf numFmtId="3" fontId="150" fillId="26" borderId="58" xfId="0" applyNumberFormat="1" applyFont="1" applyFill="1" applyBorder="1" applyAlignment="1">
      <alignment/>
    </xf>
    <xf numFmtId="3" fontId="151" fillId="0" borderId="59" xfId="0" applyNumberFormat="1" applyFont="1" applyFill="1" applyBorder="1" applyAlignment="1">
      <alignment/>
    </xf>
    <xf numFmtId="0" fontId="191" fillId="0" borderId="60" xfId="0" applyFont="1" applyBorder="1" applyAlignment="1">
      <alignment/>
    </xf>
    <xf numFmtId="0" fontId="192" fillId="0" borderId="61" xfId="0" applyFont="1" applyFill="1" applyBorder="1" applyAlignment="1">
      <alignment horizontal="center"/>
    </xf>
    <xf numFmtId="0" fontId="192" fillId="0" borderId="62" xfId="0" applyFont="1" applyFill="1" applyBorder="1" applyAlignment="1">
      <alignment horizontal="center"/>
    </xf>
    <xf numFmtId="3" fontId="197" fillId="0" borderId="63" xfId="0" applyNumberFormat="1" applyFont="1" applyFill="1" applyBorder="1" applyAlignment="1">
      <alignment/>
    </xf>
    <xf numFmtId="3" fontId="192" fillId="0" borderId="64" xfId="0" applyNumberFormat="1" applyFont="1" applyFill="1" applyBorder="1" applyAlignment="1">
      <alignment/>
    </xf>
    <xf numFmtId="0" fontId="183" fillId="0" borderId="50" xfId="0" applyFont="1" applyBorder="1" applyAlignment="1">
      <alignment/>
    </xf>
    <xf numFmtId="0" fontId="204" fillId="0" borderId="43" xfId="0" applyFont="1" applyFill="1" applyBorder="1" applyAlignment="1">
      <alignment horizontal="center"/>
    </xf>
    <xf numFmtId="3" fontId="157" fillId="0" borderId="16" xfId="0" applyNumberFormat="1" applyFont="1" applyFill="1" applyBorder="1" applyAlignment="1">
      <alignment/>
    </xf>
    <xf numFmtId="3" fontId="204" fillId="0" borderId="52" xfId="0" applyNumberFormat="1" applyFont="1" applyFill="1" applyBorder="1" applyAlignment="1">
      <alignment/>
    </xf>
    <xf numFmtId="0" fontId="195" fillId="0" borderId="0" xfId="0" applyFont="1" applyAlignment="1">
      <alignment/>
    </xf>
    <xf numFmtId="0" fontId="203" fillId="0" borderId="50" xfId="0" applyFont="1" applyBorder="1" applyAlignment="1">
      <alignment/>
    </xf>
    <xf numFmtId="0" fontId="148" fillId="0" borderId="0" xfId="0" applyFont="1" applyAlignment="1">
      <alignment/>
    </xf>
    <xf numFmtId="0" fontId="203" fillId="26" borderId="50" xfId="0" applyFont="1" applyFill="1" applyBorder="1" applyAlignment="1">
      <alignment/>
    </xf>
    <xf numFmtId="0" fontId="57" fillId="26" borderId="43" xfId="0" applyFont="1" applyFill="1" applyBorder="1" applyAlignment="1">
      <alignment horizontal="center"/>
    </xf>
    <xf numFmtId="0" fontId="57" fillId="26" borderId="41" xfId="0" applyFont="1" applyFill="1" applyBorder="1" applyAlignment="1">
      <alignment horizontal="center"/>
    </xf>
    <xf numFmtId="3" fontId="104" fillId="26" borderId="26" xfId="0" applyNumberFormat="1" applyFont="1" applyFill="1" applyBorder="1" applyAlignment="1">
      <alignment/>
    </xf>
    <xf numFmtId="3" fontId="57" fillId="26" borderId="51" xfId="0" applyNumberFormat="1" applyFont="1" applyFill="1" applyBorder="1" applyAlignment="1">
      <alignment/>
    </xf>
    <xf numFmtId="3" fontId="157" fillId="0" borderId="26" xfId="0" applyNumberFormat="1" applyFont="1" applyFill="1" applyBorder="1" applyAlignment="1">
      <alignment/>
    </xf>
    <xf numFmtId="3" fontId="204" fillId="0" borderId="51" xfId="0" applyNumberFormat="1" applyFont="1" applyFill="1" applyBorder="1" applyAlignment="1">
      <alignment/>
    </xf>
    <xf numFmtId="3" fontId="155" fillId="26" borderId="26" xfId="0" applyNumberFormat="1" applyFont="1" applyFill="1" applyBorder="1" applyAlignment="1">
      <alignment/>
    </xf>
    <xf numFmtId="3" fontId="175" fillId="0" borderId="51" xfId="0" applyNumberFormat="1" applyFont="1" applyFill="1" applyBorder="1" applyAlignment="1">
      <alignment/>
    </xf>
    <xf numFmtId="37" fontId="150" fillId="0" borderId="26" xfId="0" applyNumberFormat="1" applyFont="1" applyFill="1" applyBorder="1" applyAlignment="1">
      <alignment shrinkToFit="1"/>
    </xf>
    <xf numFmtId="37" fontId="151" fillId="0" borderId="51" xfId="0" applyNumberFormat="1" applyFont="1" applyFill="1" applyBorder="1" applyAlignment="1">
      <alignment shrinkToFit="1"/>
    </xf>
    <xf numFmtId="3" fontId="208" fillId="0" borderId="26" xfId="0" applyNumberFormat="1" applyFont="1" applyFill="1" applyBorder="1" applyAlignment="1">
      <alignment/>
    </xf>
    <xf numFmtId="3" fontId="209" fillId="0" borderId="51" xfId="0" applyNumberFormat="1" applyFont="1" applyFill="1" applyBorder="1" applyAlignment="1">
      <alignment/>
    </xf>
    <xf numFmtId="0" fontId="203" fillId="0" borderId="50" xfId="0" applyFont="1" applyBorder="1" applyAlignment="1">
      <alignment shrinkToFit="1"/>
    </xf>
    <xf numFmtId="0" fontId="210" fillId="0" borderId="65" xfId="0" applyFont="1" applyFill="1" applyBorder="1" applyAlignment="1">
      <alignment horizontal="center" vertical="center"/>
    </xf>
    <xf numFmtId="0" fontId="188" fillId="0" borderId="66" xfId="0" applyFont="1" applyFill="1" applyBorder="1" applyAlignment="1">
      <alignment horizontal="center" vertical="center"/>
    </xf>
    <xf numFmtId="0" fontId="188" fillId="0" borderId="67" xfId="0" applyFont="1" applyFill="1" applyBorder="1" applyAlignment="1">
      <alignment horizontal="center" vertical="center"/>
    </xf>
    <xf numFmtId="3" fontId="157" fillId="0" borderId="68" xfId="0" applyNumberFormat="1" applyFont="1" applyFill="1" applyBorder="1" applyAlignment="1">
      <alignment vertical="center"/>
    </xf>
    <xf numFmtId="3" fontId="204" fillId="0" borderId="69" xfId="0" applyNumberFormat="1" applyFont="1" applyFill="1" applyBorder="1" applyAlignment="1">
      <alignment vertical="center"/>
    </xf>
    <xf numFmtId="0" fontId="211" fillId="0" borderId="0" xfId="0" applyFont="1" applyFill="1" applyAlignment="1">
      <alignment vertical="center"/>
    </xf>
    <xf numFmtId="0" fontId="210" fillId="0" borderId="19" xfId="0" applyFont="1" applyBorder="1" applyAlignment="1">
      <alignment horizontal="center" vertical="center"/>
    </xf>
    <xf numFmtId="0" fontId="188" fillId="0" borderId="19" xfId="0" applyFont="1" applyFill="1" applyBorder="1" applyAlignment="1">
      <alignment horizontal="center" vertical="center"/>
    </xf>
    <xf numFmtId="3" fontId="212" fillId="26" borderId="19" xfId="0" applyNumberFormat="1" applyFont="1" applyFill="1" applyBorder="1" applyAlignment="1">
      <alignment vertical="center"/>
    </xf>
    <xf numFmtId="3" fontId="209" fillId="0" borderId="19" xfId="0" applyNumberFormat="1" applyFont="1" applyFill="1" applyBorder="1" applyAlignment="1">
      <alignment vertical="center"/>
    </xf>
    <xf numFmtId="0" fontId="211" fillId="0" borderId="0" xfId="0" applyFont="1" applyAlignment="1">
      <alignment vertical="center"/>
    </xf>
    <xf numFmtId="0" fontId="186" fillId="0" borderId="39" xfId="0" applyFont="1" applyFill="1" applyBorder="1" applyAlignment="1">
      <alignment horizontal="center" vertical="center"/>
    </xf>
    <xf numFmtId="0" fontId="187" fillId="0" borderId="39" xfId="0" applyFont="1" applyFill="1" applyBorder="1" applyAlignment="1">
      <alignment horizontal="center" vertical="center"/>
    </xf>
    <xf numFmtId="3" fontId="189" fillId="0" borderId="47" xfId="0" applyNumberFormat="1" applyFont="1" applyFill="1" applyBorder="1" applyAlignment="1">
      <alignment horizontal="center" vertical="center"/>
    </xf>
    <xf numFmtId="0" fontId="213" fillId="0" borderId="0" xfId="0" applyFont="1" applyAlignment="1">
      <alignment vertical="center"/>
    </xf>
    <xf numFmtId="0" fontId="183" fillId="0" borderId="54" xfId="0" applyFont="1" applyBorder="1" applyAlignment="1">
      <alignment/>
    </xf>
    <xf numFmtId="0" fontId="204" fillId="0" borderId="32" xfId="0" applyFont="1" applyFill="1" applyBorder="1" applyAlignment="1">
      <alignment horizontal="center"/>
    </xf>
    <xf numFmtId="0" fontId="204" fillId="0" borderId="31" xfId="0" applyFont="1" applyFill="1" applyBorder="1" applyAlignment="1">
      <alignment horizontal="center"/>
    </xf>
    <xf numFmtId="3" fontId="208" fillId="0" borderId="30" xfId="0" applyNumberFormat="1" applyFont="1" applyFill="1" applyBorder="1" applyAlignment="1">
      <alignment/>
    </xf>
    <xf numFmtId="3" fontId="209" fillId="0" borderId="52" xfId="0" applyNumberFormat="1" applyFont="1" applyFill="1" applyBorder="1" applyAlignment="1">
      <alignment/>
    </xf>
    <xf numFmtId="3" fontId="150" fillId="0" borderId="16" xfId="0" applyNumberFormat="1" applyFont="1" applyFill="1" applyBorder="1" applyAlignment="1">
      <alignment/>
    </xf>
    <xf numFmtId="3" fontId="151" fillId="26" borderId="30" xfId="0" applyNumberFormat="1" applyFont="1" applyFill="1" applyBorder="1" applyAlignment="1">
      <alignment/>
    </xf>
    <xf numFmtId="0" fontId="214" fillId="0" borderId="50" xfId="0" applyFont="1" applyBorder="1" applyAlignment="1">
      <alignment/>
    </xf>
    <xf numFmtId="3" fontId="215" fillId="0" borderId="26" xfId="0" applyNumberFormat="1" applyFont="1" applyFill="1" applyBorder="1" applyAlignment="1">
      <alignment/>
    </xf>
    <xf numFmtId="3" fontId="216" fillId="0" borderId="51" xfId="0" applyNumberFormat="1" applyFont="1" applyFill="1" applyBorder="1" applyAlignment="1">
      <alignment/>
    </xf>
    <xf numFmtId="0" fontId="217" fillId="0" borderId="50" xfId="0" applyFont="1" applyBorder="1" applyAlignment="1">
      <alignment/>
    </xf>
    <xf numFmtId="0" fontId="218" fillId="0" borderId="0" xfId="0" applyFont="1" applyAlignment="1">
      <alignment/>
    </xf>
    <xf numFmtId="0" fontId="191" fillId="0" borderId="50" xfId="0" applyFont="1" applyBorder="1" applyAlignment="1">
      <alignment/>
    </xf>
    <xf numFmtId="3" fontId="193" fillId="0" borderId="26" xfId="0" applyNumberFormat="1" applyFont="1" applyFill="1" applyBorder="1" applyAlignment="1">
      <alignment/>
    </xf>
    <xf numFmtId="3" fontId="194" fillId="0" borderId="51" xfId="0" applyNumberFormat="1" applyFont="1" applyFill="1" applyBorder="1" applyAlignment="1">
      <alignment/>
    </xf>
    <xf numFmtId="3" fontId="150" fillId="0" borderId="58" xfId="0" applyNumberFormat="1" applyFont="1" applyFill="1" applyBorder="1" applyAlignment="1">
      <alignment/>
    </xf>
    <xf numFmtId="0" fontId="203" fillId="0" borderId="60" xfId="0" applyFont="1" applyBorder="1" applyAlignment="1">
      <alignment/>
    </xf>
    <xf numFmtId="0" fontId="57" fillId="0" borderId="61" xfId="0" applyFont="1" applyFill="1" applyBorder="1" applyAlignment="1">
      <alignment horizontal="center"/>
    </xf>
    <xf numFmtId="0" fontId="57" fillId="0" borderId="62" xfId="0" applyFont="1" applyFill="1" applyBorder="1" applyAlignment="1">
      <alignment horizontal="center"/>
    </xf>
    <xf numFmtId="37" fontId="150" fillId="0" borderId="63" xfId="0" applyNumberFormat="1" applyFont="1" applyFill="1" applyBorder="1" applyAlignment="1">
      <alignment/>
    </xf>
    <xf numFmtId="37" fontId="151" fillId="0" borderId="64" xfId="0" applyNumberFormat="1" applyFont="1" applyFill="1" applyBorder="1" applyAlignment="1">
      <alignment/>
    </xf>
    <xf numFmtId="37" fontId="150" fillId="0" borderId="30" xfId="0" applyNumberFormat="1" applyFont="1" applyFill="1" applyBorder="1" applyAlignment="1">
      <alignment/>
    </xf>
    <xf numFmtId="37" fontId="151" fillId="0" borderId="52" xfId="0" applyNumberFormat="1" applyFont="1" applyFill="1" applyBorder="1" applyAlignment="1">
      <alignment/>
    </xf>
    <xf numFmtId="0" fontId="57" fillId="0" borderId="30" xfId="0" applyFont="1" applyFill="1" applyBorder="1" applyAlignment="1">
      <alignment horizontal="center"/>
    </xf>
    <xf numFmtId="0" fontId="203" fillId="0" borderId="54" xfId="0" applyFont="1" applyFill="1" applyBorder="1" applyAlignment="1">
      <alignment/>
    </xf>
    <xf numFmtId="38" fontId="150" fillId="0" borderId="30" xfId="134" applyNumberFormat="1" applyFont="1" applyFill="1" applyBorder="1" applyAlignment="1">
      <alignment horizontal="right"/>
    </xf>
    <xf numFmtId="164" fontId="151" fillId="0" borderId="52" xfId="0" applyNumberFormat="1" applyFont="1" applyFill="1" applyBorder="1" applyAlignment="1">
      <alignment horizontal="right"/>
    </xf>
    <xf numFmtId="0" fontId="57" fillId="0" borderId="26" xfId="0" applyFont="1" applyFill="1" applyBorder="1" applyAlignment="1">
      <alignment horizontal="center"/>
    </xf>
    <xf numFmtId="0" fontId="198" fillId="0" borderId="54" xfId="0" applyFont="1" applyBorder="1" applyAlignment="1">
      <alignment/>
    </xf>
    <xf numFmtId="0" fontId="204" fillId="0" borderId="30" xfId="0" applyFont="1" applyFill="1" applyBorder="1" applyAlignment="1">
      <alignment horizontal="center"/>
    </xf>
    <xf numFmtId="0" fontId="211" fillId="0" borderId="0" xfId="0" applyFont="1" applyAlignment="1">
      <alignment/>
    </xf>
    <xf numFmtId="0" fontId="203" fillId="0" borderId="70" xfId="0" applyFont="1" applyBorder="1" applyAlignment="1">
      <alignment/>
    </xf>
    <xf numFmtId="0" fontId="57" fillId="0" borderId="35" xfId="0" applyFont="1" applyFill="1" applyBorder="1" applyAlignment="1">
      <alignment horizontal="center"/>
    </xf>
    <xf numFmtId="0" fontId="57" fillId="0" borderId="38" xfId="0" applyFont="1" applyFill="1" applyBorder="1" applyAlignment="1">
      <alignment horizontal="center"/>
    </xf>
    <xf numFmtId="3" fontId="150" fillId="0" borderId="38" xfId="0" applyNumberFormat="1" applyFont="1" applyFill="1" applyBorder="1" applyAlignment="1">
      <alignment/>
    </xf>
    <xf numFmtId="3" fontId="151" fillId="0" borderId="71" xfId="0" applyNumberFormat="1" applyFont="1" applyFill="1" applyBorder="1" applyAlignment="1">
      <alignment/>
    </xf>
    <xf numFmtId="0" fontId="211" fillId="0" borderId="65" xfId="0" applyFont="1" applyBorder="1" applyAlignment="1">
      <alignment horizontal="center" vertical="center"/>
    </xf>
    <xf numFmtId="0" fontId="188" fillId="0" borderId="68" xfId="0" applyFont="1" applyFill="1" applyBorder="1" applyAlignment="1">
      <alignment horizontal="center" vertical="center"/>
    </xf>
    <xf numFmtId="3" fontId="157" fillId="0" borderId="72" xfId="0" applyNumberFormat="1" applyFont="1" applyFill="1" applyBorder="1" applyAlignment="1">
      <alignment vertical="center"/>
    </xf>
    <xf numFmtId="0" fontId="221" fillId="0" borderId="0" xfId="0" applyFont="1" applyAlignment="1">
      <alignment/>
    </xf>
    <xf numFmtId="3" fontId="185" fillId="0" borderId="73" xfId="0" applyNumberFormat="1" applyFont="1" applyFill="1" applyBorder="1" applyAlignment="1">
      <alignment horizontal="center"/>
    </xf>
    <xf numFmtId="3" fontId="185" fillId="0" borderId="74" xfId="0" applyNumberFormat="1" applyFont="1" applyFill="1" applyBorder="1" applyAlignment="1">
      <alignment horizontal="center"/>
    </xf>
    <xf numFmtId="0" fontId="219" fillId="0" borderId="0" xfId="0" applyFont="1" applyAlignment="1">
      <alignment horizontal="center" vertical="center"/>
    </xf>
    <xf numFmtId="49" fontId="185" fillId="0" borderId="75" xfId="0" applyNumberFormat="1" applyFont="1" applyFill="1" applyBorder="1" applyAlignment="1">
      <alignment horizontal="center"/>
    </xf>
    <xf numFmtId="49" fontId="185" fillId="0" borderId="76" xfId="0" applyNumberFormat="1" applyFont="1" applyFill="1" applyBorder="1" applyAlignment="1">
      <alignment horizontal="center"/>
    </xf>
    <xf numFmtId="0" fontId="222" fillId="0" borderId="50" xfId="0" applyFont="1" applyBorder="1" applyAlignment="1">
      <alignment/>
    </xf>
    <xf numFmtId="3" fontId="190" fillId="0" borderId="15" xfId="0" applyNumberFormat="1" applyFont="1" applyFill="1" applyBorder="1" applyAlignment="1">
      <alignment horizontal="center"/>
    </xf>
    <xf numFmtId="0" fontId="190" fillId="0" borderId="49" xfId="0" applyFont="1" applyFill="1" applyBorder="1" applyAlignment="1">
      <alignment horizontal="center"/>
    </xf>
    <xf numFmtId="0" fontId="222" fillId="0" borderId="50" xfId="0" applyFont="1" applyBorder="1" applyAlignment="1">
      <alignment wrapText="1"/>
    </xf>
    <xf numFmtId="167" fontId="148" fillId="0" borderId="43" xfId="134" applyNumberFormat="1" applyFont="1" applyFill="1" applyBorder="1" applyAlignment="1">
      <alignment wrapText="1"/>
    </xf>
    <xf numFmtId="3" fontId="148" fillId="0" borderId="77" xfId="134" applyNumberFormat="1" applyFont="1" applyFill="1" applyBorder="1" applyAlignment="1">
      <alignment wrapText="1"/>
    </xf>
    <xf numFmtId="0" fontId="148" fillId="0" borderId="0" xfId="0" applyFont="1" applyAlignment="1">
      <alignment wrapText="1"/>
    </xf>
    <xf numFmtId="0" fontId="184" fillId="0" borderId="50" xfId="0" applyFont="1" applyBorder="1" applyAlignment="1">
      <alignment wrapText="1"/>
    </xf>
    <xf numFmtId="167" fontId="184" fillId="0" borderId="43" xfId="134" applyNumberFormat="1" applyFont="1" applyFill="1" applyBorder="1" applyAlignment="1">
      <alignment wrapText="1"/>
    </xf>
    <xf numFmtId="3" fontId="184" fillId="0" borderId="77" xfId="134" applyNumberFormat="1" applyFont="1" applyFill="1" applyBorder="1" applyAlignment="1">
      <alignment wrapText="1"/>
    </xf>
    <xf numFmtId="167" fontId="148" fillId="0" borderId="43" xfId="134" applyNumberFormat="1" applyFont="1" applyFill="1" applyBorder="1" applyAlignment="1">
      <alignment/>
    </xf>
    <xf numFmtId="167" fontId="148" fillId="0" borderId="77" xfId="134" applyNumberFormat="1" applyFont="1" applyFill="1" applyBorder="1" applyAlignment="1">
      <alignment/>
    </xf>
    <xf numFmtId="167" fontId="148" fillId="0" borderId="43" xfId="134" applyNumberFormat="1" applyFont="1" applyFill="1" applyBorder="1" applyAlignment="1">
      <alignment/>
    </xf>
    <xf numFmtId="167" fontId="148" fillId="0" borderId="77" xfId="134" applyNumberFormat="1" applyFont="1" applyFill="1" applyBorder="1" applyAlignment="1">
      <alignment horizontal="center"/>
    </xf>
    <xf numFmtId="0" fontId="148" fillId="0" borderId="55" xfId="0" applyFont="1" applyBorder="1" applyAlignment="1">
      <alignment/>
    </xf>
    <xf numFmtId="3" fontId="148" fillId="0" borderId="56" xfId="134" applyNumberFormat="1" applyFont="1" applyFill="1" applyBorder="1" applyAlignment="1">
      <alignment horizontal="right"/>
    </xf>
    <xf numFmtId="3" fontId="148" fillId="0" borderId="59" xfId="134" applyNumberFormat="1" applyFont="1" applyFill="1" applyBorder="1" applyAlignment="1">
      <alignment horizontal="right"/>
    </xf>
    <xf numFmtId="0" fontId="184" fillId="0" borderId="0" xfId="0" applyFont="1" applyBorder="1" applyAlignment="1">
      <alignment horizontal="center"/>
    </xf>
    <xf numFmtId="0" fontId="184" fillId="0" borderId="0" xfId="0" applyFont="1" applyFill="1" applyBorder="1" applyAlignment="1">
      <alignment horizontal="center"/>
    </xf>
    <xf numFmtId="3" fontId="148" fillId="0" borderId="0" xfId="0" applyNumberFormat="1" applyFont="1" applyFill="1" applyAlignment="1">
      <alignment/>
    </xf>
    <xf numFmtId="0" fontId="207" fillId="26" borderId="0" xfId="0" applyFont="1" applyFill="1" applyAlignment="1">
      <alignment horizontal="right"/>
    </xf>
    <xf numFmtId="0" fontId="223" fillId="26" borderId="0" xfId="0" applyFont="1" applyFill="1" applyAlignment="1">
      <alignment/>
    </xf>
    <xf numFmtId="0" fontId="224" fillId="26" borderId="0" xfId="0" applyFont="1" applyFill="1" applyAlignment="1">
      <alignment/>
    </xf>
    <xf numFmtId="167" fontId="224" fillId="26" borderId="0" xfId="134" applyNumberFormat="1" applyFont="1" applyFill="1" applyAlignment="1">
      <alignment/>
    </xf>
    <xf numFmtId="3" fontId="224" fillId="26" borderId="0" xfId="0" applyNumberFormat="1" applyFont="1" applyFill="1" applyAlignment="1">
      <alignment/>
    </xf>
    <xf numFmtId="0" fontId="207" fillId="26" borderId="0" xfId="0" applyFont="1" applyFill="1" applyAlignment="1">
      <alignment horizontal="right" vertical="center"/>
    </xf>
    <xf numFmtId="167" fontId="223" fillId="26" borderId="0" xfId="134" applyNumberFormat="1" applyFont="1" applyFill="1" applyAlignment="1">
      <alignment vertical="center"/>
    </xf>
    <xf numFmtId="0" fontId="224" fillId="26" borderId="0" xfId="0" applyFont="1" applyFill="1" applyAlignment="1">
      <alignment vertical="center"/>
    </xf>
    <xf numFmtId="167" fontId="224" fillId="26" borderId="0" xfId="134" applyNumberFormat="1" applyFont="1" applyFill="1" applyAlignment="1">
      <alignment vertical="center"/>
    </xf>
    <xf numFmtId="3" fontId="224" fillId="26" borderId="0" xfId="0" applyNumberFormat="1" applyFont="1" applyFill="1" applyAlignment="1">
      <alignment vertical="center"/>
    </xf>
    <xf numFmtId="0" fontId="223" fillId="26" borderId="0" xfId="0" applyFont="1" applyFill="1" applyAlignment="1">
      <alignment vertical="center"/>
    </xf>
    <xf numFmtId="0" fontId="76" fillId="26" borderId="0" xfId="0" applyFont="1" applyFill="1" applyAlignment="1">
      <alignment horizontal="right"/>
    </xf>
    <xf numFmtId="3" fontId="76" fillId="26" borderId="0" xfId="0" applyNumberFormat="1" applyFont="1" applyFill="1" applyAlignment="1">
      <alignment/>
    </xf>
    <xf numFmtId="3" fontId="225" fillId="26" borderId="0" xfId="0" applyNumberFormat="1" applyFont="1" applyFill="1" applyAlignment="1">
      <alignment/>
    </xf>
    <xf numFmtId="0" fontId="225" fillId="26" borderId="0" xfId="0" applyFont="1" applyFill="1" applyAlignment="1">
      <alignment/>
    </xf>
    <xf numFmtId="0" fontId="226" fillId="26" borderId="0" xfId="0" applyFont="1" applyFill="1" applyAlignment="1">
      <alignment/>
    </xf>
    <xf numFmtId="167" fontId="226" fillId="26" borderId="0" xfId="134" applyNumberFormat="1" applyFont="1" applyFill="1" applyAlignment="1">
      <alignment/>
    </xf>
    <xf numFmtId="3" fontId="226" fillId="26" borderId="0" xfId="0" applyNumberFormat="1" applyFont="1" applyFill="1" applyAlignment="1">
      <alignment/>
    </xf>
    <xf numFmtId="174" fontId="227" fillId="26" borderId="0" xfId="122" applyFont="1" applyFill="1" applyAlignment="1">
      <alignment horizontal="center"/>
    </xf>
    <xf numFmtId="167" fontId="223" fillId="26" borderId="0" xfId="134" applyNumberFormat="1" applyFont="1" applyFill="1" applyAlignment="1">
      <alignment horizontal="center"/>
    </xf>
    <xf numFmtId="2" fontId="212" fillId="26" borderId="0" xfId="0" applyNumberFormat="1" applyFont="1" applyFill="1" applyAlignment="1">
      <alignment horizontal="center"/>
    </xf>
    <xf numFmtId="3" fontId="61" fillId="26" borderId="0" xfId="0" applyNumberFormat="1" applyFont="1" applyFill="1" applyAlignment="1">
      <alignment horizontal="center"/>
    </xf>
    <xf numFmtId="3" fontId="212" fillId="26" borderId="0" xfId="0" applyNumberFormat="1" applyFont="1" applyFill="1" applyAlignment="1">
      <alignment horizontal="right"/>
    </xf>
    <xf numFmtId="0" fontId="228" fillId="26" borderId="0" xfId="0" applyFont="1" applyFill="1" applyAlignment="1">
      <alignment horizontal="center"/>
    </xf>
    <xf numFmtId="167" fontId="229" fillId="26" borderId="0" xfId="134" applyNumberFormat="1" applyFont="1" applyFill="1" applyAlignment="1">
      <alignment horizontal="center"/>
    </xf>
    <xf numFmtId="0" fontId="229" fillId="26" borderId="0" xfId="0" applyFont="1" applyFill="1" applyAlignment="1">
      <alignment horizontal="center"/>
    </xf>
    <xf numFmtId="3" fontId="229" fillId="26" borderId="0" xfId="0" applyNumberFormat="1" applyFont="1" applyFill="1" applyAlignment="1">
      <alignment horizontal="center"/>
    </xf>
    <xf numFmtId="3" fontId="228" fillId="26" borderId="0" xfId="0" applyNumberFormat="1" applyFont="1" applyFill="1" applyAlignment="1">
      <alignment horizontal="center"/>
    </xf>
    <xf numFmtId="167" fontId="229" fillId="26" borderId="0" xfId="0" applyNumberFormat="1" applyFont="1" applyFill="1" applyAlignment="1">
      <alignment horizontal="center"/>
    </xf>
    <xf numFmtId="167" fontId="230" fillId="26" borderId="0" xfId="134" applyNumberFormat="1" applyFont="1" applyFill="1" applyAlignment="1">
      <alignment horizontal="right" vertical="center"/>
    </xf>
    <xf numFmtId="3" fontId="231" fillId="26" borderId="0" xfId="0" applyNumberFormat="1" applyFont="1" applyFill="1" applyAlignment="1">
      <alignment horizontal="center" vertical="center"/>
    </xf>
    <xf numFmtId="0" fontId="232" fillId="26" borderId="0" xfId="0" applyFont="1" applyFill="1" applyAlignment="1">
      <alignment horizontal="center" vertical="center"/>
    </xf>
    <xf numFmtId="167" fontId="232" fillId="26" borderId="0" xfId="134" applyNumberFormat="1" applyFont="1" applyFill="1" applyAlignment="1">
      <alignment horizontal="center" vertical="center"/>
    </xf>
    <xf numFmtId="3" fontId="232" fillId="26" borderId="0" xfId="0" applyNumberFormat="1" applyFont="1" applyFill="1" applyAlignment="1">
      <alignment horizontal="center" vertical="center"/>
    </xf>
    <xf numFmtId="3" fontId="233" fillId="26" borderId="0" xfId="0" applyNumberFormat="1" applyFont="1" applyFill="1" applyAlignment="1">
      <alignment/>
    </xf>
    <xf numFmtId="167" fontId="142" fillId="26" borderId="0" xfId="134" applyNumberFormat="1" applyFont="1" applyFill="1" applyAlignment="1">
      <alignment/>
    </xf>
    <xf numFmtId="3" fontId="224" fillId="26" borderId="0" xfId="134" applyNumberFormat="1" applyFont="1" applyFill="1" applyAlignment="1">
      <alignment/>
    </xf>
    <xf numFmtId="3" fontId="224" fillId="26" borderId="0" xfId="0" applyNumberFormat="1" applyFont="1" applyFill="1" applyAlignment="1">
      <alignment/>
    </xf>
    <xf numFmtId="3" fontId="234" fillId="26" borderId="0" xfId="0" applyNumberFormat="1" applyFont="1" applyFill="1" applyAlignment="1">
      <alignment horizontal="right"/>
    </xf>
    <xf numFmtId="250" fontId="233" fillId="26" borderId="0" xfId="0" applyNumberFormat="1" applyFont="1" applyFill="1" applyAlignment="1">
      <alignment/>
    </xf>
    <xf numFmtId="175" fontId="235" fillId="26" borderId="0" xfId="134" applyFont="1" applyFill="1" applyAlignment="1">
      <alignment/>
    </xf>
    <xf numFmtId="167" fontId="224" fillId="26" borderId="0" xfId="134" applyNumberFormat="1" applyFont="1" applyFill="1" applyAlignment="1">
      <alignment/>
    </xf>
    <xf numFmtId="167" fontId="225" fillId="26" borderId="0" xfId="134" applyNumberFormat="1" applyFont="1" applyFill="1" applyAlignment="1">
      <alignment/>
    </xf>
    <xf numFmtId="0" fontId="236" fillId="26" borderId="0" xfId="0" applyFont="1" applyFill="1" applyAlignment="1">
      <alignment horizontal="right"/>
    </xf>
    <xf numFmtId="175" fontId="237" fillId="26" borderId="0" xfId="134" applyNumberFormat="1" applyFont="1" applyFill="1" applyAlignment="1">
      <alignment/>
    </xf>
    <xf numFmtId="0" fontId="238" fillId="26" borderId="0" xfId="0" applyFont="1" applyFill="1" applyAlignment="1">
      <alignment/>
    </xf>
    <xf numFmtId="167" fontId="223" fillId="26" borderId="0" xfId="0" applyNumberFormat="1" applyFont="1" applyFill="1" applyAlignment="1">
      <alignment/>
    </xf>
    <xf numFmtId="167" fontId="224" fillId="26" borderId="0" xfId="134" applyNumberFormat="1" applyFont="1" applyFill="1" applyAlignment="1">
      <alignment horizontal="right"/>
    </xf>
    <xf numFmtId="167" fontId="238" fillId="26" borderId="0" xfId="134" applyNumberFormat="1" applyFont="1" applyFill="1" applyAlignment="1">
      <alignment/>
    </xf>
    <xf numFmtId="0" fontId="239" fillId="26" borderId="0" xfId="0" applyFont="1" applyFill="1" applyAlignment="1">
      <alignment/>
    </xf>
    <xf numFmtId="3" fontId="224" fillId="26" borderId="0" xfId="134" applyNumberFormat="1" applyFont="1" applyFill="1" applyAlignment="1">
      <alignment/>
    </xf>
    <xf numFmtId="175" fontId="240" fillId="26" borderId="0" xfId="0" applyNumberFormat="1" applyFont="1" applyFill="1" applyAlignment="1">
      <alignment/>
    </xf>
    <xf numFmtId="0" fontId="238" fillId="26" borderId="0" xfId="0" applyFont="1" applyFill="1" applyAlignment="1">
      <alignment/>
    </xf>
    <xf numFmtId="167" fontId="238" fillId="26" borderId="0" xfId="134" applyNumberFormat="1" applyFont="1" applyFill="1" applyAlignment="1">
      <alignment/>
    </xf>
    <xf numFmtId="3" fontId="223" fillId="26" borderId="0" xfId="0" applyNumberFormat="1" applyFont="1" applyFill="1" applyAlignment="1">
      <alignment/>
    </xf>
    <xf numFmtId="3" fontId="241" fillId="26" borderId="26" xfId="0" applyNumberFormat="1" applyFont="1" applyFill="1" applyBorder="1" applyAlignment="1">
      <alignment/>
    </xf>
    <xf numFmtId="3" fontId="212" fillId="26" borderId="41" xfId="0" applyNumberFormat="1" applyFont="1" applyFill="1" applyBorder="1" applyAlignment="1">
      <alignment/>
    </xf>
    <xf numFmtId="2" fontId="238" fillId="26" borderId="0" xfId="0" applyNumberFormat="1" applyFont="1" applyFill="1" applyAlignment="1">
      <alignment/>
    </xf>
    <xf numFmtId="174" fontId="223" fillId="26" borderId="0" xfId="122" applyFont="1" applyFill="1" applyAlignment="1">
      <alignment/>
    </xf>
    <xf numFmtId="174" fontId="242" fillId="26" borderId="0" xfId="122" applyFont="1" applyFill="1" applyAlignment="1">
      <alignment/>
    </xf>
    <xf numFmtId="174" fontId="224" fillId="26" borderId="0" xfId="0" applyNumberFormat="1" applyFont="1" applyFill="1" applyAlignment="1">
      <alignment/>
    </xf>
    <xf numFmtId="164" fontId="207" fillId="26" borderId="0" xfId="0" applyNumberFormat="1" applyFont="1" applyFill="1" applyAlignment="1">
      <alignment horizontal="right"/>
    </xf>
    <xf numFmtId="164" fontId="207" fillId="26" borderId="0" xfId="134" applyNumberFormat="1" applyFont="1" applyFill="1" applyAlignment="1">
      <alignment horizontal="right"/>
    </xf>
    <xf numFmtId="167" fontId="223" fillId="26" borderId="0" xfId="134" applyNumberFormat="1" applyFont="1" applyFill="1" applyAlignment="1">
      <alignment/>
    </xf>
    <xf numFmtId="3" fontId="207" fillId="26" borderId="0" xfId="0" applyNumberFormat="1" applyFont="1" applyFill="1" applyAlignment="1">
      <alignment horizontal="right"/>
    </xf>
    <xf numFmtId="3" fontId="243" fillId="26" borderId="0" xfId="0" applyNumberFormat="1" applyFont="1" applyFill="1" applyAlignment="1">
      <alignment/>
    </xf>
    <xf numFmtId="3" fontId="244" fillId="26" borderId="0" xfId="0" applyNumberFormat="1" applyFont="1" applyFill="1" applyAlignment="1">
      <alignment/>
    </xf>
    <xf numFmtId="3" fontId="238" fillId="26" borderId="0" xfId="0" applyNumberFormat="1" applyFont="1" applyFill="1" applyAlignment="1">
      <alignment/>
    </xf>
    <xf numFmtId="38" fontId="224" fillId="26" borderId="0" xfId="0" applyNumberFormat="1" applyFont="1" applyFill="1" applyAlignment="1">
      <alignment/>
    </xf>
    <xf numFmtId="3" fontId="236" fillId="26" borderId="0" xfId="0" applyNumberFormat="1" applyFont="1" applyFill="1" applyAlignment="1">
      <alignment horizontal="right"/>
    </xf>
    <xf numFmtId="167" fontId="244" fillId="26" borderId="0" xfId="134" applyNumberFormat="1" applyFont="1" applyFill="1" applyAlignment="1">
      <alignment/>
    </xf>
    <xf numFmtId="3" fontId="245" fillId="26" borderId="0" xfId="0" applyNumberFormat="1" applyFont="1" applyFill="1" applyAlignment="1">
      <alignment/>
    </xf>
    <xf numFmtId="167" fontId="224" fillId="26" borderId="0" xfId="0" applyNumberFormat="1" applyFont="1" applyFill="1" applyAlignment="1">
      <alignment/>
    </xf>
    <xf numFmtId="3" fontId="242" fillId="26" borderId="0" xfId="0" applyNumberFormat="1" applyFont="1" applyFill="1" applyAlignment="1">
      <alignment horizontal="left"/>
    </xf>
    <xf numFmtId="0" fontId="246" fillId="26" borderId="0" xfId="0" applyFont="1" applyFill="1" applyAlignment="1">
      <alignment horizontal="right"/>
    </xf>
    <xf numFmtId="0" fontId="233" fillId="26" borderId="0" xfId="0" applyFont="1" applyFill="1" applyAlignment="1">
      <alignment/>
    </xf>
    <xf numFmtId="167" fontId="247" fillId="26" borderId="0" xfId="134" applyNumberFormat="1" applyFont="1" applyFill="1" applyAlignment="1">
      <alignment horizontal="left"/>
    </xf>
    <xf numFmtId="0" fontId="212" fillId="26" borderId="0" xfId="0" applyFont="1" applyFill="1" applyAlignment="1">
      <alignment horizontal="right"/>
    </xf>
    <xf numFmtId="3" fontId="228" fillId="26" borderId="0" xfId="0" applyNumberFormat="1" applyFont="1" applyFill="1" applyAlignment="1">
      <alignment/>
    </xf>
    <xf numFmtId="3" fontId="142" fillId="26" borderId="0" xfId="0" applyNumberFormat="1" applyFont="1" applyFill="1" applyAlignment="1">
      <alignment/>
    </xf>
    <xf numFmtId="0" fontId="142" fillId="26" borderId="0" xfId="0" applyFont="1" applyFill="1" applyAlignment="1">
      <alignment/>
    </xf>
    <xf numFmtId="0" fontId="224" fillId="26" borderId="0" xfId="0" applyFont="1" applyFill="1" applyAlignment="1">
      <alignment/>
    </xf>
    <xf numFmtId="167" fontId="245" fillId="26" borderId="0" xfId="0" applyNumberFormat="1" applyFont="1" applyFill="1" applyAlignment="1">
      <alignment/>
    </xf>
    <xf numFmtId="0" fontId="245" fillId="26" borderId="0" xfId="0" applyFont="1" applyFill="1" applyAlignment="1">
      <alignment/>
    </xf>
    <xf numFmtId="0" fontId="231" fillId="26" borderId="0" xfId="0" applyFont="1" applyFill="1" applyAlignment="1">
      <alignment/>
    </xf>
    <xf numFmtId="167" fontId="245" fillId="26" borderId="0" xfId="134" applyNumberFormat="1" applyFont="1" applyFill="1" applyAlignment="1">
      <alignment/>
    </xf>
    <xf numFmtId="37" fontId="224" fillId="26" borderId="0" xfId="0" applyNumberFormat="1" applyFont="1" applyFill="1" applyAlignment="1">
      <alignment/>
    </xf>
    <xf numFmtId="167" fontId="207" fillId="26" borderId="0" xfId="134" applyNumberFormat="1" applyFont="1" applyFill="1" applyAlignment="1">
      <alignment/>
    </xf>
    <xf numFmtId="37" fontId="223" fillId="26" borderId="0" xfId="0" applyNumberFormat="1" applyFont="1" applyFill="1" applyAlignment="1">
      <alignment/>
    </xf>
    <xf numFmtId="0" fontId="228" fillId="26" borderId="0" xfId="0" applyFont="1" applyFill="1" applyAlignment="1">
      <alignment/>
    </xf>
    <xf numFmtId="3" fontId="61" fillId="26" borderId="0" xfId="0" applyNumberFormat="1" applyFont="1" applyFill="1" applyAlignment="1">
      <alignment/>
    </xf>
    <xf numFmtId="0" fontId="237" fillId="26" borderId="0" xfId="0" applyFont="1" applyFill="1" applyAlignment="1">
      <alignment/>
    </xf>
    <xf numFmtId="0" fontId="61" fillId="26" borderId="0" xfId="0" applyFont="1" applyFill="1" applyAlignment="1">
      <alignment/>
    </xf>
    <xf numFmtId="175" fontId="61" fillId="26" borderId="0" xfId="134" applyFont="1" applyFill="1" applyAlignment="1">
      <alignment/>
    </xf>
    <xf numFmtId="3" fontId="212" fillId="26" borderId="0" xfId="0" applyNumberFormat="1" applyFont="1" applyFill="1" applyAlignment="1">
      <alignment horizontal="right" vertical="center"/>
    </xf>
    <xf numFmtId="251" fontId="248" fillId="26" borderId="0" xfId="0" applyNumberFormat="1" applyFont="1" applyFill="1" applyAlignment="1">
      <alignment vertical="center"/>
    </xf>
    <xf numFmtId="0" fontId="248" fillId="26" borderId="0" xfId="0" applyFont="1" applyFill="1" applyAlignment="1">
      <alignment vertical="center"/>
    </xf>
    <xf numFmtId="3" fontId="76" fillId="26" borderId="0" xfId="0" applyNumberFormat="1" applyFont="1" applyFill="1" applyAlignment="1">
      <alignment vertical="center"/>
    </xf>
    <xf numFmtId="167" fontId="248" fillId="26" borderId="0" xfId="134" applyNumberFormat="1" applyFont="1" applyFill="1" applyAlignment="1">
      <alignment vertical="center"/>
    </xf>
    <xf numFmtId="3" fontId="249" fillId="26" borderId="0" xfId="134" applyNumberFormat="1" applyFont="1" applyFill="1" applyAlignment="1">
      <alignment vertical="center"/>
    </xf>
    <xf numFmtId="3" fontId="228" fillId="26" borderId="0" xfId="0" applyNumberFormat="1" applyFont="1" applyFill="1" applyAlignment="1">
      <alignment vertical="center"/>
    </xf>
    <xf numFmtId="4" fontId="212" fillId="26" borderId="0" xfId="0" applyNumberFormat="1" applyFont="1" applyFill="1" applyAlignment="1">
      <alignment horizontal="right" vertical="center"/>
    </xf>
    <xf numFmtId="0" fontId="245" fillId="26" borderId="0" xfId="0" applyFont="1" applyFill="1" applyAlignment="1">
      <alignment horizontal="right" vertical="center"/>
    </xf>
    <xf numFmtId="3" fontId="245" fillId="26" borderId="0" xfId="0" applyNumberFormat="1" applyFont="1" applyFill="1" applyAlignment="1">
      <alignment vertical="center"/>
    </xf>
    <xf numFmtId="0" fontId="250" fillId="26" borderId="0" xfId="0" applyFont="1" applyFill="1" applyAlignment="1">
      <alignment vertical="center"/>
    </xf>
    <xf numFmtId="167" fontId="250" fillId="26" borderId="0" xfId="134" applyNumberFormat="1" applyFont="1" applyFill="1" applyAlignment="1">
      <alignment vertical="center"/>
    </xf>
    <xf numFmtId="3" fontId="250" fillId="26" borderId="0" xfId="134" applyNumberFormat="1" applyFont="1" applyFill="1" applyAlignment="1">
      <alignment vertical="center"/>
    </xf>
    <xf numFmtId="3" fontId="250" fillId="26" borderId="0" xfId="0" applyNumberFormat="1" applyFont="1" applyFill="1" applyAlignment="1">
      <alignment vertical="center"/>
    </xf>
    <xf numFmtId="167" fontId="207" fillId="26" borderId="0" xfId="134" applyNumberFormat="1" applyFont="1" applyFill="1" applyAlignment="1">
      <alignment horizontal="right"/>
    </xf>
    <xf numFmtId="2" fontId="76" fillId="26" borderId="0" xfId="0" applyNumberFormat="1" applyFont="1" applyFill="1" applyAlignment="1">
      <alignment/>
    </xf>
    <xf numFmtId="4" fontId="223" fillId="26" borderId="0" xfId="0" applyNumberFormat="1" applyFont="1" applyFill="1" applyAlignment="1">
      <alignment/>
    </xf>
    <xf numFmtId="3" fontId="241" fillId="26" borderId="52" xfId="0" applyNumberFormat="1" applyFont="1" applyFill="1" applyBorder="1" applyAlignment="1">
      <alignment/>
    </xf>
    <xf numFmtId="37" fontId="240" fillId="26" borderId="0" xfId="0" applyNumberFormat="1" applyFont="1" applyFill="1" applyAlignment="1">
      <alignment/>
    </xf>
    <xf numFmtId="252" fontId="223" fillId="26" borderId="0" xfId="134" applyNumberFormat="1" applyFont="1" applyFill="1" applyAlignment="1">
      <alignment/>
    </xf>
    <xf numFmtId="3" fontId="231" fillId="26" borderId="0" xfId="0" applyNumberFormat="1" applyFont="1" applyFill="1" applyAlignment="1">
      <alignment/>
    </xf>
    <xf numFmtId="175" fontId="223" fillId="26" borderId="0" xfId="134" applyFont="1" applyFill="1" applyAlignment="1">
      <alignment/>
    </xf>
    <xf numFmtId="174" fontId="246" fillId="26" borderId="0" xfId="122" applyFont="1" applyFill="1" applyAlignment="1">
      <alignment/>
    </xf>
    <xf numFmtId="175" fontId="233" fillId="26" borderId="0" xfId="134" applyFont="1" applyFill="1" applyAlignment="1">
      <alignment/>
    </xf>
    <xf numFmtId="0" fontId="251" fillId="26" borderId="0" xfId="0" applyFont="1" applyFill="1" applyAlignment="1">
      <alignment/>
    </xf>
    <xf numFmtId="167" fontId="251" fillId="26" borderId="0" xfId="134" applyNumberFormat="1" applyFont="1" applyFill="1" applyAlignment="1">
      <alignment/>
    </xf>
    <xf numFmtId="3" fontId="252" fillId="26" borderId="0" xfId="134" applyNumberFormat="1" applyFont="1" applyFill="1" applyAlignment="1">
      <alignment/>
    </xf>
    <xf numFmtId="0" fontId="236" fillId="26" borderId="0" xfId="0" applyFont="1" applyFill="1" applyAlignment="1">
      <alignment/>
    </xf>
    <xf numFmtId="175" fontId="240" fillId="26" borderId="0" xfId="134" applyFont="1" applyFill="1" applyAlignment="1">
      <alignment/>
    </xf>
    <xf numFmtId="0" fontId="207" fillId="26" borderId="0" xfId="0" applyFont="1" applyFill="1" applyAlignment="1">
      <alignment/>
    </xf>
    <xf numFmtId="3" fontId="246" fillId="26" borderId="0" xfId="0" applyNumberFormat="1" applyFont="1" applyFill="1" applyAlignment="1">
      <alignment horizontal="right"/>
    </xf>
    <xf numFmtId="167" fontId="207" fillId="26" borderId="0" xfId="0" applyNumberFormat="1" applyFont="1" applyFill="1" applyAlignment="1">
      <alignment horizontal="right"/>
    </xf>
    <xf numFmtId="0" fontId="240" fillId="26" borderId="0" xfId="0" applyFont="1" applyFill="1" applyAlignment="1">
      <alignment/>
    </xf>
    <xf numFmtId="3" fontId="241" fillId="26" borderId="30" xfId="0" applyNumberFormat="1" applyFont="1" applyFill="1" applyBorder="1" applyAlignment="1">
      <alignment/>
    </xf>
    <xf numFmtId="164" fontId="223" fillId="26" borderId="0" xfId="0" applyNumberFormat="1" applyFont="1" applyFill="1" applyAlignment="1">
      <alignment/>
    </xf>
    <xf numFmtId="3" fontId="207" fillId="26" borderId="0" xfId="134" applyNumberFormat="1" applyFont="1" applyFill="1" applyAlignment="1">
      <alignment horizontal="right"/>
    </xf>
    <xf numFmtId="43" fontId="212" fillId="26" borderId="0" xfId="0" applyNumberFormat="1" applyFont="1" applyFill="1" applyAlignment="1">
      <alignment/>
    </xf>
    <xf numFmtId="164" fontId="224" fillId="26" borderId="0" xfId="0" applyNumberFormat="1" applyFont="1" applyFill="1" applyAlignment="1">
      <alignment/>
    </xf>
    <xf numFmtId="0" fontId="248" fillId="26" borderId="0" xfId="0" applyFont="1" applyFill="1" applyAlignment="1">
      <alignment/>
    </xf>
    <xf numFmtId="167" fontId="248" fillId="26" borderId="0" xfId="134" applyNumberFormat="1" applyFont="1" applyFill="1" applyAlignment="1">
      <alignment/>
    </xf>
    <xf numFmtId="3" fontId="249" fillId="26" borderId="0" xfId="134" applyNumberFormat="1" applyFont="1" applyFill="1" applyAlignment="1">
      <alignment/>
    </xf>
    <xf numFmtId="4" fontId="224" fillId="26" borderId="0" xfId="0" applyNumberFormat="1" applyFont="1" applyFill="1" applyAlignment="1">
      <alignment/>
    </xf>
    <xf numFmtId="3" fontId="242" fillId="26" borderId="0" xfId="0" applyNumberFormat="1" applyFont="1" applyFill="1" applyAlignment="1">
      <alignment horizontal="right"/>
    </xf>
    <xf numFmtId="3" fontId="212" fillId="26" borderId="0" xfId="0" applyNumberFormat="1" applyFont="1" applyFill="1" applyAlignment="1">
      <alignment/>
    </xf>
    <xf numFmtId="3" fontId="242" fillId="26" borderId="72" xfId="0" applyNumberFormat="1" applyFont="1" applyFill="1" applyBorder="1" applyAlignment="1">
      <alignment horizontal="left" vertical="center"/>
    </xf>
    <xf numFmtId="0" fontId="253" fillId="26" borderId="0" xfId="0" applyFont="1" applyFill="1" applyAlignment="1">
      <alignment/>
    </xf>
    <xf numFmtId="167" fontId="253" fillId="26" borderId="0" xfId="134" applyNumberFormat="1" applyFont="1" applyFill="1" applyAlignment="1">
      <alignment/>
    </xf>
    <xf numFmtId="0" fontId="207" fillId="26" borderId="0" xfId="0" applyFont="1" applyFill="1" applyAlignment="1">
      <alignment horizontal="center" vertical="center"/>
    </xf>
    <xf numFmtId="0" fontId="223" fillId="26" borderId="0" xfId="0" applyFont="1" applyFill="1" applyAlignment="1">
      <alignment horizontal="center" vertical="center"/>
    </xf>
    <xf numFmtId="0" fontId="252" fillId="26" borderId="0" xfId="0" applyFont="1" applyFill="1" applyAlignment="1">
      <alignment horizontal="center" vertical="center"/>
    </xf>
    <xf numFmtId="167" fontId="252" fillId="26" borderId="0" xfId="134" applyNumberFormat="1" applyFont="1" applyFill="1" applyAlignment="1">
      <alignment horizontal="center" vertical="center"/>
    </xf>
    <xf numFmtId="167" fontId="252" fillId="26" borderId="0" xfId="0" applyNumberFormat="1" applyFont="1" applyFill="1" applyAlignment="1">
      <alignment horizontal="center" vertical="center"/>
    </xf>
    <xf numFmtId="3" fontId="252" fillId="26" borderId="0" xfId="0" applyNumberFormat="1" applyFont="1" applyFill="1" applyAlignment="1">
      <alignment horizontal="center" vertical="center"/>
    </xf>
    <xf numFmtId="0" fontId="207" fillId="26" borderId="0" xfId="0" applyFont="1" applyFill="1" applyAlignment="1">
      <alignment wrapText="1"/>
    </xf>
    <xf numFmtId="0" fontId="223" fillId="26" borderId="0" xfId="0" applyFont="1" applyFill="1" applyAlignment="1">
      <alignment wrapText="1"/>
    </xf>
    <xf numFmtId="0" fontId="224" fillId="26" borderId="0" xfId="0" applyFont="1" applyFill="1" applyAlignment="1">
      <alignment wrapText="1"/>
    </xf>
    <xf numFmtId="167" fontId="224" fillId="26" borderId="0" xfId="134" applyNumberFormat="1" applyFont="1" applyFill="1" applyAlignment="1">
      <alignment wrapText="1"/>
    </xf>
    <xf numFmtId="3" fontId="224" fillId="26" borderId="0" xfId="134" applyNumberFormat="1" applyFont="1" applyFill="1" applyAlignment="1">
      <alignment wrapText="1"/>
    </xf>
    <xf numFmtId="167" fontId="224" fillId="26" borderId="0" xfId="0" applyNumberFormat="1" applyFont="1" applyFill="1" applyAlignment="1">
      <alignment wrapText="1"/>
    </xf>
    <xf numFmtId="3" fontId="224" fillId="26" borderId="0" xfId="0" applyNumberFormat="1" applyFont="1" applyFill="1" applyAlignment="1">
      <alignment wrapText="1"/>
    </xf>
    <xf numFmtId="0" fontId="207" fillId="26" borderId="0" xfId="0" applyNumberFormat="1" applyFont="1" applyFill="1" applyBorder="1" applyAlignment="1" applyProtection="1">
      <alignment horizontal="left" vertical="top" wrapText="1"/>
      <protection/>
    </xf>
    <xf numFmtId="0" fontId="223" fillId="26" borderId="0" xfId="0" applyNumberFormat="1" applyFont="1" applyFill="1" applyBorder="1" applyAlignment="1" applyProtection="1">
      <alignment horizontal="left" vertical="top" wrapText="1"/>
      <protection/>
    </xf>
    <xf numFmtId="0" fontId="255" fillId="26" borderId="0" xfId="0" applyNumberFormat="1" applyFont="1" applyFill="1" applyBorder="1" applyAlignment="1" applyProtection="1">
      <alignment horizontal="left" vertical="top" wrapText="1"/>
      <protection/>
    </xf>
    <xf numFmtId="167" fontId="255" fillId="26" borderId="0" xfId="134" applyNumberFormat="1" applyFont="1" applyFill="1" applyBorder="1" applyAlignment="1" applyProtection="1">
      <alignment horizontal="left" vertical="top" wrapText="1"/>
      <protection/>
    </xf>
    <xf numFmtId="3" fontId="255" fillId="26" borderId="0" xfId="0" applyNumberFormat="1" applyFont="1" applyFill="1" applyBorder="1" applyAlignment="1" applyProtection="1">
      <alignment horizontal="left" vertical="top" wrapText="1"/>
      <protection/>
    </xf>
    <xf numFmtId="0" fontId="207" fillId="26" borderId="40" xfId="0" applyNumberFormat="1" applyFont="1" applyFill="1" applyBorder="1" applyAlignment="1" applyProtection="1">
      <alignment horizontal="left" vertical="top" wrapText="1"/>
      <protection/>
    </xf>
    <xf numFmtId="0" fontId="212" fillId="26" borderId="40" xfId="0" applyNumberFormat="1" applyFont="1" applyFill="1" applyBorder="1" applyAlignment="1" applyProtection="1">
      <alignment horizontal="left" vertical="top" wrapText="1"/>
      <protection/>
    </xf>
    <xf numFmtId="0" fontId="228" fillId="26" borderId="39" xfId="0" applyNumberFormat="1" applyFont="1" applyFill="1" applyBorder="1" applyAlignment="1" applyProtection="1">
      <alignment horizontal="left" vertical="top" wrapText="1"/>
      <protection/>
    </xf>
    <xf numFmtId="0" fontId="257" fillId="26" borderId="39" xfId="0" applyNumberFormat="1" applyFont="1" applyFill="1" applyBorder="1" applyAlignment="1" applyProtection="1">
      <alignment horizontal="left" vertical="top" wrapText="1"/>
      <protection/>
    </xf>
    <xf numFmtId="0" fontId="257" fillId="26" borderId="39" xfId="0" applyNumberFormat="1" applyFont="1" applyFill="1" applyBorder="1" applyAlignment="1" applyProtection="1">
      <alignment horizontal="right" vertical="top" wrapText="1"/>
      <protection/>
    </xf>
    <xf numFmtId="167" fontId="257" fillId="26" borderId="39" xfId="134" applyNumberFormat="1" applyFont="1" applyFill="1" applyBorder="1" applyAlignment="1" applyProtection="1">
      <alignment horizontal="right" vertical="top" wrapText="1"/>
      <protection/>
    </xf>
    <xf numFmtId="0" fontId="223" fillId="26" borderId="39" xfId="0" applyNumberFormat="1" applyFont="1" applyFill="1" applyBorder="1" applyAlignment="1" applyProtection="1">
      <alignment horizontal="left" vertical="top" wrapText="1"/>
      <protection/>
    </xf>
    <xf numFmtId="0" fontId="258" fillId="26" borderId="39" xfId="0" applyNumberFormat="1" applyFont="1" applyFill="1" applyBorder="1" applyAlignment="1" applyProtection="1">
      <alignment horizontal="left" vertical="top" wrapText="1"/>
      <protection/>
    </xf>
    <xf numFmtId="0" fontId="258" fillId="26" borderId="39" xfId="0" applyNumberFormat="1" applyFont="1" applyFill="1" applyBorder="1" applyAlignment="1" applyProtection="1">
      <alignment horizontal="right" vertical="top" wrapText="1"/>
      <protection/>
    </xf>
    <xf numFmtId="167" fontId="258" fillId="26" borderId="39" xfId="134" applyNumberFormat="1" applyFont="1" applyFill="1" applyBorder="1" applyAlignment="1" applyProtection="1">
      <alignment horizontal="right" vertical="top" wrapText="1"/>
      <protection/>
    </xf>
    <xf numFmtId="3" fontId="262" fillId="26" borderId="0" xfId="234" applyNumberFormat="1" applyFont="1" applyFill="1">
      <alignment/>
      <protection/>
    </xf>
    <xf numFmtId="3" fontId="263" fillId="26" borderId="0" xfId="234" applyNumberFormat="1" applyFont="1" applyFill="1">
      <alignment/>
      <protection/>
    </xf>
    <xf numFmtId="3" fontId="104" fillId="26" borderId="0" xfId="234" applyNumberFormat="1" applyFill="1" applyBorder="1">
      <alignment/>
      <protection/>
    </xf>
    <xf numFmtId="3" fontId="104" fillId="26" borderId="0" xfId="234" applyNumberFormat="1" applyFill="1">
      <alignment/>
      <protection/>
    </xf>
    <xf numFmtId="3" fontId="104" fillId="0" borderId="0" xfId="234" applyNumberFormat="1">
      <alignment/>
      <protection/>
    </xf>
    <xf numFmtId="3" fontId="264" fillId="0" borderId="0" xfId="234" applyNumberFormat="1" applyFont="1" applyAlignment="1">
      <alignment/>
      <protection/>
    </xf>
    <xf numFmtId="3" fontId="157" fillId="0" borderId="0" xfId="234" applyNumberFormat="1" applyFont="1" applyAlignment="1">
      <alignment horizontal="center"/>
      <protection/>
    </xf>
    <xf numFmtId="3" fontId="267" fillId="0" borderId="0" xfId="234" applyNumberFormat="1" applyFont="1">
      <alignment/>
      <protection/>
    </xf>
    <xf numFmtId="226" fontId="104" fillId="0" borderId="0" xfId="111" applyNumberFormat="1" applyFont="1" applyAlignment="1">
      <alignment horizontal="center"/>
    </xf>
    <xf numFmtId="226" fontId="104" fillId="0" borderId="0" xfId="111" applyNumberFormat="1" applyFont="1" applyFill="1" applyAlignment="1">
      <alignment horizontal="center"/>
    </xf>
    <xf numFmtId="226" fontId="104" fillId="0" borderId="0" xfId="111" applyNumberFormat="1" applyFont="1" applyFill="1" applyAlignment="1">
      <alignment/>
    </xf>
    <xf numFmtId="3" fontId="104" fillId="0" borderId="0" xfId="234" applyNumberFormat="1" applyFill="1">
      <alignment/>
      <protection/>
    </xf>
    <xf numFmtId="0" fontId="262" fillId="26" borderId="0" xfId="234" applyFont="1" applyFill="1">
      <alignment/>
      <protection/>
    </xf>
    <xf numFmtId="0" fontId="263" fillId="26" borderId="0" xfId="234" applyFont="1" applyFill="1">
      <alignment/>
      <protection/>
    </xf>
    <xf numFmtId="224" fontId="104" fillId="0" borderId="0" xfId="111" applyNumberFormat="1" applyFont="1" applyAlignment="1">
      <alignment/>
    </xf>
    <xf numFmtId="3" fontId="268" fillId="0" borderId="78" xfId="234" applyNumberFormat="1" applyFont="1" applyBorder="1" applyAlignment="1">
      <alignment horizontal="center"/>
      <protection/>
    </xf>
    <xf numFmtId="254" fontId="270" fillId="26" borderId="0" xfId="234" applyNumberFormat="1" applyFont="1" applyFill="1">
      <alignment/>
      <protection/>
    </xf>
    <xf numFmtId="254" fontId="271" fillId="26" borderId="0" xfId="234" applyNumberFormat="1" applyFont="1" applyFill="1">
      <alignment/>
      <protection/>
    </xf>
    <xf numFmtId="3" fontId="157" fillId="26" borderId="0" xfId="234" applyNumberFormat="1" applyFont="1" applyFill="1" applyBorder="1">
      <alignment/>
      <protection/>
    </xf>
    <xf numFmtId="3" fontId="157" fillId="26" borderId="0" xfId="234" applyNumberFormat="1" applyFont="1" applyFill="1">
      <alignment/>
      <protection/>
    </xf>
    <xf numFmtId="3" fontId="157" fillId="0" borderId="0" xfId="234" applyNumberFormat="1" applyFont="1">
      <alignment/>
      <protection/>
    </xf>
    <xf numFmtId="3" fontId="268" fillId="0" borderId="39" xfId="234" applyNumberFormat="1" applyFont="1" applyBorder="1" applyAlignment="1">
      <alignment horizontal="center"/>
      <protection/>
    </xf>
    <xf numFmtId="3" fontId="268" fillId="0" borderId="39" xfId="234" applyNumberFormat="1" applyFont="1" applyBorder="1" applyAlignment="1">
      <alignment horizontal="center" shrinkToFit="1"/>
      <protection/>
    </xf>
    <xf numFmtId="3" fontId="269" fillId="0" borderId="13" xfId="234" applyNumberFormat="1" applyFont="1" applyFill="1" applyBorder="1" applyAlignment="1">
      <alignment horizontal="center" shrinkToFit="1"/>
      <protection/>
    </xf>
    <xf numFmtId="3" fontId="268" fillId="0" borderId="40" xfId="234" applyNumberFormat="1" applyFont="1" applyFill="1" applyBorder="1" applyAlignment="1">
      <alignment horizontal="center" shrinkToFit="1"/>
      <protection/>
    </xf>
    <xf numFmtId="3" fontId="269" fillId="0" borderId="79" xfId="234" applyNumberFormat="1" applyFont="1" applyFill="1" applyBorder="1" applyAlignment="1">
      <alignment horizontal="center" shrinkToFit="1"/>
      <protection/>
    </xf>
    <xf numFmtId="3" fontId="273" fillId="26" borderId="0" xfId="234" applyNumberFormat="1" applyFont="1" applyFill="1">
      <alignment/>
      <protection/>
    </xf>
    <xf numFmtId="3" fontId="180" fillId="26" borderId="0" xfId="234" applyNumberFormat="1" applyFont="1" applyFill="1">
      <alignment/>
      <protection/>
    </xf>
    <xf numFmtId="3" fontId="270" fillId="26" borderId="0" xfId="234" applyNumberFormat="1" applyFont="1" applyFill="1" applyBorder="1" applyAlignment="1">
      <alignment horizontal="center"/>
      <protection/>
    </xf>
    <xf numFmtId="3" fontId="270" fillId="26" borderId="0" xfId="234" applyNumberFormat="1" applyFont="1" applyFill="1" applyAlignment="1">
      <alignment horizontal="center"/>
      <protection/>
    </xf>
    <xf numFmtId="3" fontId="157" fillId="0" borderId="80" xfId="234" applyNumberFormat="1" applyFont="1" applyBorder="1" applyAlignment="1">
      <alignment horizontal="left"/>
      <protection/>
    </xf>
    <xf numFmtId="49" fontId="17" fillId="0" borderId="43" xfId="234" applyNumberFormat="1" applyFont="1" applyBorder="1" applyAlignment="1">
      <alignment horizontal="center"/>
      <protection/>
    </xf>
    <xf numFmtId="3" fontId="154" fillId="0" borderId="15" xfId="234" applyNumberFormat="1" applyFont="1" applyBorder="1" applyAlignment="1">
      <alignment horizontal="center"/>
      <protection/>
    </xf>
    <xf numFmtId="3" fontId="154" fillId="0" borderId="15" xfId="234" applyNumberFormat="1" applyFont="1" applyBorder="1" applyAlignment="1">
      <alignment horizontal="right" shrinkToFit="1"/>
      <protection/>
    </xf>
    <xf numFmtId="3" fontId="157" fillId="0" borderId="15" xfId="234" applyNumberFormat="1" applyFont="1" applyFill="1" applyBorder="1" applyAlignment="1">
      <alignment horizontal="right" shrinkToFit="1"/>
      <protection/>
    </xf>
    <xf numFmtId="3" fontId="157" fillId="0" borderId="29" xfId="234" applyNumberFormat="1" applyFont="1" applyFill="1" applyBorder="1" applyAlignment="1">
      <alignment horizontal="right" shrinkToFit="1"/>
      <protection/>
    </xf>
    <xf numFmtId="3" fontId="157" fillId="0" borderId="81" xfId="234" applyNumberFormat="1" applyFont="1" applyFill="1" applyBorder="1" applyAlignment="1">
      <alignment horizontal="right" shrinkToFit="1"/>
      <protection/>
    </xf>
    <xf numFmtId="3" fontId="157" fillId="26" borderId="0" xfId="234" applyNumberFormat="1" applyFont="1" applyFill="1" applyBorder="1">
      <alignment/>
      <protection/>
    </xf>
    <xf numFmtId="3" fontId="104" fillId="0" borderId="80" xfId="234" applyNumberFormat="1" applyFont="1" applyBorder="1" applyAlignment="1">
      <alignment wrapText="1"/>
      <protection/>
    </xf>
    <xf numFmtId="49" fontId="0" fillId="0" borderId="43" xfId="234" applyNumberFormat="1" applyFont="1" applyBorder="1" applyAlignment="1">
      <alignment horizontal="center"/>
      <protection/>
    </xf>
    <xf numFmtId="3" fontId="155" fillId="0" borderId="16" xfId="234" applyNumberFormat="1" applyFont="1" applyBorder="1" applyAlignment="1">
      <alignment horizontal="center"/>
      <protection/>
    </xf>
    <xf numFmtId="3" fontId="155" fillId="0" borderId="16" xfId="234" applyNumberFormat="1" applyFont="1" applyBorder="1" applyAlignment="1">
      <alignment horizontal="right" shrinkToFit="1"/>
      <protection/>
    </xf>
    <xf numFmtId="3" fontId="104" fillId="0" borderId="16" xfId="234" applyNumberFormat="1" applyFont="1" applyFill="1" applyBorder="1" applyAlignment="1">
      <alignment horizontal="right" shrinkToFit="1"/>
      <protection/>
    </xf>
    <xf numFmtId="3" fontId="119" fillId="0" borderId="32" xfId="234" applyNumberFormat="1" applyFont="1" applyFill="1" applyBorder="1" applyAlignment="1">
      <alignment horizontal="right" shrinkToFit="1"/>
      <protection/>
    </xf>
    <xf numFmtId="3" fontId="104" fillId="0" borderId="82" xfId="234" applyNumberFormat="1" applyFont="1" applyFill="1" applyBorder="1" applyAlignment="1">
      <alignment horizontal="right" shrinkToFit="1"/>
      <protection/>
    </xf>
    <xf numFmtId="3" fontId="104" fillId="26" borderId="0" xfId="234" applyNumberFormat="1" applyFont="1" applyFill="1" applyBorder="1">
      <alignment/>
      <protection/>
    </xf>
    <xf numFmtId="3" fontId="104" fillId="26" borderId="0" xfId="234" applyNumberFormat="1" applyFont="1" applyFill="1">
      <alignment/>
      <protection/>
    </xf>
    <xf numFmtId="3" fontId="104" fillId="0" borderId="0" xfId="234" applyNumberFormat="1" applyFont="1">
      <alignment/>
      <protection/>
    </xf>
    <xf numFmtId="3" fontId="157" fillId="0" borderId="80" xfId="234" applyNumberFormat="1" applyFont="1" applyBorder="1" applyAlignment="1">
      <alignment horizontal="left" wrapText="1"/>
      <protection/>
    </xf>
    <xf numFmtId="3" fontId="17" fillId="0" borderId="43" xfId="234" applyNumberFormat="1" applyFont="1" applyBorder="1" applyAlignment="1">
      <alignment horizontal="center"/>
      <protection/>
    </xf>
    <xf numFmtId="3" fontId="154" fillId="0" borderId="16" xfId="234" applyNumberFormat="1" applyFont="1" applyBorder="1" applyAlignment="1">
      <alignment horizontal="center"/>
      <protection/>
    </xf>
    <xf numFmtId="3" fontId="154" fillId="0" borderId="16" xfId="234" applyNumberFormat="1" applyFont="1" applyBorder="1" applyAlignment="1">
      <alignment horizontal="right" shrinkToFit="1"/>
      <protection/>
    </xf>
    <xf numFmtId="3" fontId="157" fillId="0" borderId="24" xfId="234" applyNumberFormat="1" applyFont="1" applyFill="1" applyBorder="1" applyAlignment="1">
      <alignment horizontal="right" shrinkToFit="1"/>
      <protection/>
    </xf>
    <xf numFmtId="3" fontId="157" fillId="0" borderId="43" xfId="234" applyNumberFormat="1" applyFont="1" applyFill="1" applyBorder="1" applyAlignment="1">
      <alignment horizontal="right" shrinkToFit="1"/>
      <protection/>
    </xf>
    <xf numFmtId="3" fontId="157" fillId="0" borderId="83" xfId="234" applyNumberFormat="1" applyFont="1" applyFill="1" applyBorder="1" applyAlignment="1">
      <alignment horizontal="right" shrinkToFit="1"/>
      <protection/>
    </xf>
    <xf numFmtId="3" fontId="157" fillId="0" borderId="16" xfId="234" applyNumberFormat="1" applyFont="1" applyFill="1" applyBorder="1" applyAlignment="1">
      <alignment horizontal="right" shrinkToFit="1"/>
      <protection/>
    </xf>
    <xf numFmtId="3" fontId="144" fillId="0" borderId="32" xfId="234" applyNumberFormat="1" applyFont="1" applyFill="1" applyBorder="1" applyAlignment="1">
      <alignment horizontal="right" shrinkToFit="1"/>
      <protection/>
    </xf>
    <xf numFmtId="3" fontId="157" fillId="26" borderId="82" xfId="234" applyNumberFormat="1" applyFont="1" applyFill="1" applyBorder="1" applyAlignment="1">
      <alignment horizontal="right" shrinkToFit="1"/>
      <protection/>
    </xf>
    <xf numFmtId="3" fontId="157" fillId="0" borderId="32" xfId="234" applyNumberFormat="1" applyFont="1" applyFill="1" applyBorder="1" applyAlignment="1">
      <alignment horizontal="right" shrinkToFit="1"/>
      <protection/>
    </xf>
    <xf numFmtId="3" fontId="154" fillId="0" borderId="82" xfId="234" applyNumberFormat="1" applyFont="1" applyFill="1" applyBorder="1" applyAlignment="1">
      <alignment horizontal="right" shrinkToFit="1"/>
      <protection/>
    </xf>
    <xf numFmtId="255" fontId="273" fillId="26" borderId="0" xfId="234" applyNumberFormat="1" applyFont="1" applyFill="1">
      <alignment/>
      <protection/>
    </xf>
    <xf numFmtId="3" fontId="104" fillId="0" borderId="80" xfId="234" applyNumberFormat="1" applyFont="1" applyBorder="1">
      <alignment/>
      <protection/>
    </xf>
    <xf numFmtId="3" fontId="0" fillId="0" borderId="43" xfId="234" applyNumberFormat="1" applyFont="1" applyBorder="1" applyAlignment="1">
      <alignment horizontal="center"/>
      <protection/>
    </xf>
    <xf numFmtId="3" fontId="104" fillId="0" borderId="32" xfId="234" applyNumberFormat="1" applyFont="1" applyFill="1" applyBorder="1" applyAlignment="1">
      <alignment horizontal="right" shrinkToFit="1"/>
      <protection/>
    </xf>
    <xf numFmtId="3" fontId="104" fillId="0" borderId="80" xfId="234" applyNumberFormat="1" applyFont="1" applyBorder="1" applyAlignment="1">
      <alignment/>
      <protection/>
    </xf>
    <xf numFmtId="3" fontId="104" fillId="0" borderId="43" xfId="234" applyNumberFormat="1" applyFont="1" applyBorder="1" applyAlignment="1">
      <alignment horizontal="center"/>
      <protection/>
    </xf>
    <xf numFmtId="3" fontId="265" fillId="0" borderId="80" xfId="234" applyNumberFormat="1" applyFont="1" applyBorder="1" applyAlignment="1">
      <alignment/>
      <protection/>
    </xf>
    <xf numFmtId="3" fontId="159" fillId="0" borderId="16" xfId="234" applyNumberFormat="1" applyFont="1" applyBorder="1" applyAlignment="1">
      <alignment horizontal="center"/>
      <protection/>
    </xf>
    <xf numFmtId="3" fontId="159" fillId="0" borderId="16" xfId="234" applyNumberFormat="1" applyFont="1" applyBorder="1" applyAlignment="1">
      <alignment horizontal="right" shrinkToFit="1"/>
      <protection/>
    </xf>
    <xf numFmtId="3" fontId="265" fillId="0" borderId="16" xfId="234" applyNumberFormat="1" applyFont="1" applyFill="1" applyBorder="1" applyAlignment="1">
      <alignment horizontal="right" shrinkToFit="1"/>
      <protection/>
    </xf>
    <xf numFmtId="3" fontId="274" fillId="0" borderId="32" xfId="234" applyNumberFormat="1" applyFont="1" applyFill="1" applyBorder="1" applyAlignment="1">
      <alignment horizontal="right" shrinkToFit="1"/>
      <protection/>
    </xf>
    <xf numFmtId="3" fontId="274" fillId="0" borderId="82" xfId="234" applyNumberFormat="1" applyFont="1" applyFill="1" applyBorder="1" applyAlignment="1">
      <alignment horizontal="right" shrinkToFit="1"/>
      <protection/>
    </xf>
    <xf numFmtId="3" fontId="104" fillId="0" borderId="32" xfId="234" applyNumberFormat="1" applyFont="1" applyFill="1" applyBorder="1" applyAlignment="1">
      <alignment horizontal="right" shrinkToFit="1"/>
      <protection/>
    </xf>
    <xf numFmtId="3" fontId="154" fillId="0" borderId="80" xfId="234" applyNumberFormat="1" applyFont="1" applyBorder="1">
      <alignment/>
      <protection/>
    </xf>
    <xf numFmtId="3" fontId="157" fillId="0" borderId="82" xfId="234" applyNumberFormat="1" applyFont="1" applyFill="1" applyBorder="1" applyAlignment="1">
      <alignment horizontal="right" shrinkToFit="1"/>
      <protection/>
    </xf>
    <xf numFmtId="3" fontId="0" fillId="0" borderId="43" xfId="234" applyNumberFormat="1" applyFont="1" applyBorder="1" applyAlignment="1">
      <alignment horizontal="center"/>
      <protection/>
    </xf>
    <xf numFmtId="3" fontId="276" fillId="0" borderId="0" xfId="234" applyNumberFormat="1" applyFont="1">
      <alignment/>
      <protection/>
    </xf>
    <xf numFmtId="3" fontId="157" fillId="0" borderId="80" xfId="234" applyNumberFormat="1" applyFont="1" applyBorder="1">
      <alignment/>
      <protection/>
    </xf>
    <xf numFmtId="3" fontId="157" fillId="0" borderId="16" xfId="234" applyNumberFormat="1" applyFont="1" applyFill="1" applyBorder="1" applyAlignment="1">
      <alignment horizontal="right" shrinkToFit="1"/>
      <protection/>
    </xf>
    <xf numFmtId="3" fontId="17" fillId="26" borderId="0" xfId="234" applyNumberFormat="1" applyFont="1" applyFill="1">
      <alignment/>
      <protection/>
    </xf>
    <xf numFmtId="3" fontId="17" fillId="0" borderId="0" xfId="234" applyNumberFormat="1" applyFont="1">
      <alignment/>
      <protection/>
    </xf>
    <xf numFmtId="38" fontId="155" fillId="0" borderId="16" xfId="234" applyNumberFormat="1" applyFont="1" applyBorder="1" applyAlignment="1">
      <alignment horizontal="right" shrinkToFit="1"/>
      <protection/>
    </xf>
    <xf numFmtId="37" fontId="277" fillId="0" borderId="16" xfId="234" applyNumberFormat="1" applyFont="1" applyFill="1" applyBorder="1" applyAlignment="1">
      <alignment horizontal="right" shrinkToFit="1"/>
      <protection/>
    </xf>
    <xf numFmtId="38" fontId="155" fillId="0" borderId="32" xfId="234" applyNumberFormat="1" applyFont="1" applyFill="1" applyBorder="1" applyAlignment="1">
      <alignment horizontal="right" shrinkToFit="1"/>
      <protection/>
    </xf>
    <xf numFmtId="38" fontId="155" fillId="0" borderId="82" xfId="234" applyNumberFormat="1" applyFont="1" applyFill="1" applyBorder="1" applyAlignment="1">
      <alignment horizontal="right" shrinkToFit="1"/>
      <protection/>
    </xf>
    <xf numFmtId="3" fontId="0" fillId="26" borderId="0" xfId="234" applyNumberFormat="1" applyFont="1" applyFill="1">
      <alignment/>
      <protection/>
    </xf>
    <xf numFmtId="3" fontId="278" fillId="0" borderId="80" xfId="234" applyNumberFormat="1" applyFont="1" applyBorder="1" applyAlignment="1">
      <alignment horizontal="left"/>
      <protection/>
    </xf>
    <xf numFmtId="3" fontId="138" fillId="0" borderId="43" xfId="234" applyNumberFormat="1" applyFont="1" applyBorder="1" applyAlignment="1">
      <alignment horizontal="center"/>
      <protection/>
    </xf>
    <xf numFmtId="3" fontId="145" fillId="0" borderId="16" xfId="234" applyNumberFormat="1" applyFont="1" applyBorder="1" applyAlignment="1">
      <alignment horizontal="center"/>
      <protection/>
    </xf>
    <xf numFmtId="37" fontId="145" fillId="0" borderId="16" xfId="234" applyNumberFormat="1" applyFont="1" applyBorder="1" applyAlignment="1">
      <alignment horizontal="right" shrinkToFit="1"/>
      <protection/>
    </xf>
    <xf numFmtId="37" fontId="279" fillId="0" borderId="16" xfId="234" applyNumberFormat="1" applyFont="1" applyFill="1" applyBorder="1" applyAlignment="1">
      <alignment horizontal="right" shrinkToFit="1"/>
      <protection/>
    </xf>
    <xf numFmtId="37" fontId="145" fillId="0" borderId="32" xfId="234" applyNumberFormat="1" applyFont="1" applyFill="1" applyBorder="1" applyAlignment="1">
      <alignment horizontal="right" shrinkToFit="1"/>
      <protection/>
    </xf>
    <xf numFmtId="37" fontId="279" fillId="0" borderId="82" xfId="234" applyNumberFormat="1" applyFont="1" applyFill="1" applyBorder="1" applyAlignment="1">
      <alignment horizontal="right" shrinkToFit="1"/>
      <protection/>
    </xf>
    <xf numFmtId="3" fontId="277" fillId="26" borderId="0" xfId="234" applyNumberFormat="1" applyFont="1" applyFill="1">
      <alignment/>
      <protection/>
    </xf>
    <xf numFmtId="3" fontId="277" fillId="26" borderId="0" xfId="234" applyNumberFormat="1" applyFont="1" applyFill="1" applyBorder="1">
      <alignment/>
      <protection/>
    </xf>
    <xf numFmtId="3" fontId="138" fillId="26" borderId="0" xfId="234" applyNumberFormat="1" applyFont="1" applyFill="1">
      <alignment/>
      <protection/>
    </xf>
    <xf numFmtId="3" fontId="277" fillId="0" borderId="0" xfId="234" applyNumberFormat="1" applyFont="1">
      <alignment/>
      <protection/>
    </xf>
    <xf numFmtId="3" fontId="281" fillId="0" borderId="80" xfId="234" applyNumberFormat="1" applyFont="1" applyBorder="1" applyAlignment="1">
      <alignment horizontal="left"/>
      <protection/>
    </xf>
    <xf numFmtId="37" fontId="277" fillId="0" borderId="82" xfId="234" applyNumberFormat="1" applyFont="1" applyFill="1" applyBorder="1" applyAlignment="1">
      <alignment horizontal="right" shrinkToFit="1"/>
      <protection/>
    </xf>
    <xf numFmtId="3" fontId="157" fillId="0" borderId="16" xfId="234" applyNumberFormat="1" applyFont="1" applyBorder="1" applyAlignment="1">
      <alignment horizontal="center"/>
      <protection/>
    </xf>
    <xf numFmtId="250" fontId="273" fillId="26" borderId="0" xfId="234" applyNumberFormat="1" applyFont="1" applyFill="1">
      <alignment/>
      <protection/>
    </xf>
    <xf numFmtId="3" fontId="104" fillId="0" borderId="84" xfId="234" applyNumberFormat="1" applyFont="1" applyBorder="1">
      <alignment/>
      <protection/>
    </xf>
    <xf numFmtId="3" fontId="0" fillId="0" borderId="85" xfId="234" applyNumberFormat="1" applyFont="1" applyBorder="1" applyAlignment="1">
      <alignment horizontal="center"/>
      <protection/>
    </xf>
    <xf numFmtId="3" fontId="104" fillId="0" borderId="16" xfId="234" applyNumberFormat="1" applyFont="1" applyBorder="1" applyAlignment="1">
      <alignment horizontal="center"/>
      <protection/>
    </xf>
    <xf numFmtId="3" fontId="104" fillId="0" borderId="16" xfId="234" applyNumberFormat="1" applyFont="1" applyFill="1" applyBorder="1" applyAlignment="1">
      <alignment horizontal="right" shrinkToFit="1"/>
      <protection/>
    </xf>
    <xf numFmtId="3" fontId="104" fillId="0" borderId="82" xfId="234" applyNumberFormat="1" applyFont="1" applyFill="1" applyBorder="1" applyAlignment="1">
      <alignment horizontal="right" shrinkToFit="1"/>
      <protection/>
    </xf>
    <xf numFmtId="253" fontId="104" fillId="26" borderId="0" xfId="234" applyNumberFormat="1" applyFont="1" applyFill="1" applyBorder="1">
      <alignment/>
      <protection/>
    </xf>
    <xf numFmtId="3" fontId="104" fillId="0" borderId="86" xfId="234" applyNumberFormat="1" applyFont="1" applyBorder="1">
      <alignment/>
      <protection/>
    </xf>
    <xf numFmtId="3" fontId="104" fillId="0" borderId="87" xfId="234" applyNumberFormat="1" applyFont="1" applyBorder="1" applyAlignment="1">
      <alignment horizontal="center"/>
      <protection/>
    </xf>
    <xf numFmtId="3" fontId="104" fillId="0" borderId="88" xfId="234" applyNumberFormat="1" applyFont="1" applyBorder="1" applyAlignment="1">
      <alignment horizontal="center"/>
      <protection/>
    </xf>
    <xf numFmtId="3" fontId="104" fillId="0" borderId="88" xfId="234" applyNumberFormat="1" applyFont="1" applyBorder="1" applyAlignment="1">
      <alignment horizontal="center" shrinkToFit="1"/>
      <protection/>
    </xf>
    <xf numFmtId="3" fontId="104" fillId="0" borderId="88" xfId="234" applyNumberFormat="1" applyFont="1" applyFill="1" applyBorder="1" applyAlignment="1">
      <alignment horizontal="center" shrinkToFit="1"/>
      <protection/>
    </xf>
    <xf numFmtId="3" fontId="104" fillId="0" borderId="88" xfId="234" applyNumberFormat="1" applyFont="1" applyFill="1" applyBorder="1" applyAlignment="1">
      <alignment shrinkToFit="1"/>
      <protection/>
    </xf>
    <xf numFmtId="3" fontId="104" fillId="0" borderId="89" xfId="234" applyNumberFormat="1" applyFont="1" applyFill="1" applyBorder="1" applyAlignment="1">
      <alignment shrinkToFit="1"/>
      <protection/>
    </xf>
    <xf numFmtId="3" fontId="104" fillId="26" borderId="0" xfId="234" applyNumberFormat="1" applyFont="1" applyFill="1" applyBorder="1">
      <alignment/>
      <protection/>
    </xf>
    <xf numFmtId="3" fontId="104" fillId="0" borderId="0" xfId="234" applyNumberFormat="1" applyFont="1" applyBorder="1">
      <alignment/>
      <protection/>
    </xf>
    <xf numFmtId="3" fontId="157" fillId="0" borderId="0" xfId="234" applyNumberFormat="1" applyFont="1" applyBorder="1" applyAlignment="1">
      <alignment horizontal="center"/>
      <protection/>
    </xf>
    <xf numFmtId="3" fontId="104" fillId="0" borderId="0" xfId="234" applyNumberFormat="1" applyFont="1" applyBorder="1" applyAlignment="1">
      <alignment horizontal="center"/>
      <protection/>
    </xf>
    <xf numFmtId="3" fontId="104" fillId="0" borderId="0" xfId="234" applyNumberFormat="1" applyFont="1" applyFill="1" applyBorder="1" applyAlignment="1">
      <alignment horizontal="center"/>
      <protection/>
    </xf>
    <xf numFmtId="3" fontId="104" fillId="0" borderId="0" xfId="234" applyNumberFormat="1" applyFont="1" applyFill="1" applyBorder="1">
      <alignment/>
      <protection/>
    </xf>
    <xf numFmtId="3" fontId="104" fillId="0" borderId="0" xfId="234" applyNumberFormat="1" applyFill="1" applyBorder="1">
      <alignment/>
      <protection/>
    </xf>
    <xf numFmtId="3" fontId="104" fillId="0" borderId="0" xfId="234" applyNumberFormat="1" applyAlignment="1">
      <alignment horizontal="center"/>
      <protection/>
    </xf>
    <xf numFmtId="3" fontId="104" fillId="0" borderId="0" xfId="234" applyNumberFormat="1" applyFill="1" applyAlignment="1">
      <alignment horizontal="center"/>
      <protection/>
    </xf>
    <xf numFmtId="3" fontId="180" fillId="26" borderId="0" xfId="234" applyNumberFormat="1" applyFont="1" applyFill="1">
      <alignment/>
      <protection/>
    </xf>
    <xf numFmtId="3" fontId="104" fillId="0" borderId="0" xfId="234" applyNumberFormat="1" applyFill="1" applyAlignment="1">
      <alignment shrinkToFit="1"/>
      <protection/>
    </xf>
    <xf numFmtId="250" fontId="104" fillId="26" borderId="0" xfId="234" applyNumberFormat="1" applyFill="1">
      <alignment/>
      <protection/>
    </xf>
    <xf numFmtId="43" fontId="104" fillId="0" borderId="0" xfId="111" applyFont="1" applyAlignment="1">
      <alignment horizontal="center"/>
    </xf>
    <xf numFmtId="3" fontId="276" fillId="26" borderId="0" xfId="234" applyNumberFormat="1" applyFont="1" applyFill="1">
      <alignment/>
      <protection/>
    </xf>
    <xf numFmtId="3" fontId="17" fillId="26" borderId="0" xfId="234" applyNumberFormat="1" applyFont="1" applyFill="1">
      <alignment/>
      <protection/>
    </xf>
    <xf numFmtId="3" fontId="280" fillId="26" borderId="0" xfId="234" applyNumberFormat="1" applyFont="1" applyFill="1">
      <alignment/>
      <protection/>
    </xf>
    <xf numFmtId="3" fontId="119" fillId="26" borderId="0" xfId="234" applyNumberFormat="1" applyFont="1" applyFill="1">
      <alignment/>
      <protection/>
    </xf>
    <xf numFmtId="3" fontId="144" fillId="26" borderId="0" xfId="234" applyNumberFormat="1" applyFont="1" applyFill="1">
      <alignment/>
      <protection/>
    </xf>
    <xf numFmtId="253" fontId="157" fillId="26" borderId="0" xfId="234" applyNumberFormat="1" applyFont="1" applyFill="1">
      <alignment/>
      <protection/>
    </xf>
    <xf numFmtId="4" fontId="157" fillId="0" borderId="0" xfId="234" applyNumberFormat="1" applyFont="1">
      <alignment/>
      <protection/>
    </xf>
    <xf numFmtId="167" fontId="18" fillId="0" borderId="0" xfId="134" applyNumberFormat="1" applyFont="1" applyFill="1" applyAlignment="1">
      <alignment/>
    </xf>
    <xf numFmtId="0" fontId="18" fillId="0" borderId="0" xfId="0" applyFont="1" applyFill="1" applyAlignment="1">
      <alignment horizontal="left"/>
    </xf>
    <xf numFmtId="0" fontId="284" fillId="0" borderId="0" xfId="0" applyFont="1" applyFill="1" applyBorder="1" applyAlignment="1">
      <alignment horizontal="left"/>
    </xf>
    <xf numFmtId="0" fontId="285" fillId="0" borderId="0" xfId="0" applyFont="1" applyFill="1" applyBorder="1" applyAlignment="1">
      <alignment horizontal="center"/>
    </xf>
    <xf numFmtId="0" fontId="34" fillId="0" borderId="0" xfId="0" applyFont="1" applyFill="1" applyBorder="1" applyAlignment="1">
      <alignment/>
    </xf>
    <xf numFmtId="0" fontId="284" fillId="0" borderId="0" xfId="0" applyFont="1" applyFill="1" applyBorder="1" applyAlignment="1">
      <alignment/>
    </xf>
    <xf numFmtId="0" fontId="190" fillId="0" borderId="27" xfId="0" applyFont="1" applyFill="1" applyBorder="1" applyAlignment="1">
      <alignment horizontal="right"/>
    </xf>
    <xf numFmtId="0" fontId="190" fillId="0" borderId="29" xfId="0" applyFont="1" applyFill="1" applyBorder="1" applyAlignment="1">
      <alignment horizontal="right"/>
    </xf>
    <xf numFmtId="167" fontId="148" fillId="0" borderId="30" xfId="134" applyNumberFormat="1" applyFont="1" applyFill="1" applyBorder="1" applyAlignment="1">
      <alignment horizontal="right" wrapText="1"/>
    </xf>
    <xf numFmtId="167" fontId="148" fillId="0" borderId="32" xfId="134" applyNumberFormat="1" applyFont="1" applyFill="1" applyBorder="1" applyAlignment="1">
      <alignment horizontal="right" wrapText="1"/>
    </xf>
    <xf numFmtId="0" fontId="256" fillId="26" borderId="39" xfId="0" applyNumberFormat="1" applyFont="1" applyFill="1" applyBorder="1" applyAlignment="1" applyProtection="1">
      <alignment horizontal="center" vertical="top" wrapText="1"/>
      <protection/>
    </xf>
    <xf numFmtId="0" fontId="174" fillId="0" borderId="0" xfId="0" applyFont="1" applyFill="1" applyAlignment="1">
      <alignment horizontal="center"/>
    </xf>
    <xf numFmtId="0" fontId="177" fillId="0" borderId="0" xfId="0" applyFont="1" applyFill="1" applyAlignment="1">
      <alignment horizontal="center"/>
    </xf>
    <xf numFmtId="0" fontId="220" fillId="0" borderId="0" xfId="0" applyFont="1" applyAlignment="1">
      <alignment horizontal="center"/>
    </xf>
    <xf numFmtId="0" fontId="185" fillId="0" borderId="90" xfId="0" applyFont="1" applyBorder="1" applyAlignment="1">
      <alignment horizontal="center" vertical="center"/>
    </xf>
    <xf numFmtId="0" fontId="185" fillId="0" borderId="91" xfId="0" applyFont="1" applyBorder="1" applyAlignment="1">
      <alignment horizontal="center" vertical="center"/>
    </xf>
    <xf numFmtId="3" fontId="185" fillId="0" borderId="92" xfId="0" applyNumberFormat="1" applyFont="1" applyFill="1" applyBorder="1" applyAlignment="1">
      <alignment horizontal="center" vertical="center"/>
    </xf>
    <xf numFmtId="3" fontId="185" fillId="0" borderId="40" xfId="0" applyNumberFormat="1" applyFont="1" applyFill="1" applyBorder="1" applyAlignment="1">
      <alignment horizontal="center" vertical="center"/>
    </xf>
    <xf numFmtId="3" fontId="185" fillId="0" borderId="74" xfId="0" applyNumberFormat="1" applyFont="1" applyFill="1" applyBorder="1" applyAlignment="1">
      <alignment horizontal="center" vertical="center"/>
    </xf>
    <xf numFmtId="3" fontId="185" fillId="0" borderId="71" xfId="0" applyNumberFormat="1" applyFont="1" applyFill="1" applyBorder="1" applyAlignment="1">
      <alignment horizontal="center" vertical="center"/>
    </xf>
    <xf numFmtId="0" fontId="179" fillId="0" borderId="0" xfId="0" applyFont="1" applyAlignment="1">
      <alignment horizontal="center"/>
    </xf>
    <xf numFmtId="0" fontId="183" fillId="0" borderId="0" xfId="0" applyFont="1" applyAlignment="1">
      <alignment horizontal="center"/>
    </xf>
    <xf numFmtId="0" fontId="184" fillId="0" borderId="19" xfId="0" applyFont="1" applyBorder="1" applyAlignment="1">
      <alignment horizontal="center"/>
    </xf>
    <xf numFmtId="0" fontId="148" fillId="0" borderId="91" xfId="0" applyFont="1" applyBorder="1" applyAlignment="1">
      <alignment horizontal="center" vertical="center"/>
    </xf>
    <xf numFmtId="0" fontId="148" fillId="0" borderId="40" xfId="0" applyFont="1" applyFill="1" applyBorder="1" applyAlignment="1">
      <alignment horizontal="center" vertical="center"/>
    </xf>
    <xf numFmtId="3" fontId="184" fillId="0" borderId="11" xfId="0" applyNumberFormat="1" applyFont="1" applyFill="1" applyBorder="1" applyAlignment="1">
      <alignment horizontal="right"/>
    </xf>
    <xf numFmtId="0" fontId="176" fillId="0" borderId="0" xfId="0" applyFont="1" applyAlignment="1">
      <alignment horizontal="center" vertical="center"/>
    </xf>
    <xf numFmtId="0" fontId="173" fillId="0" borderId="0" xfId="0" applyFont="1" applyAlignment="1">
      <alignment horizontal="center"/>
    </xf>
    <xf numFmtId="3" fontId="148" fillId="0" borderId="58" xfId="134" applyNumberFormat="1" applyFont="1" applyFill="1" applyBorder="1" applyAlignment="1">
      <alignment horizontal="right"/>
    </xf>
    <xf numFmtId="3" fontId="148" fillId="0" borderId="56" xfId="134" applyNumberFormat="1" applyFont="1" applyFill="1" applyBorder="1" applyAlignment="1">
      <alignment horizontal="right"/>
    </xf>
    <xf numFmtId="0" fontId="254" fillId="26" borderId="0" xfId="0" applyNumberFormat="1" applyFont="1" applyFill="1" applyBorder="1" applyAlignment="1" applyProtection="1">
      <alignment horizontal="center" vertical="top" wrapText="1"/>
      <protection/>
    </xf>
    <xf numFmtId="0" fontId="141" fillId="26" borderId="0" xfId="0" applyNumberFormat="1" applyFont="1" applyFill="1" applyBorder="1" applyAlignment="1" applyProtection="1">
      <alignment horizontal="center" vertical="top" wrapText="1"/>
      <protection/>
    </xf>
    <xf numFmtId="0" fontId="207" fillId="26" borderId="6" xfId="0" applyNumberFormat="1" applyFont="1" applyFill="1" applyBorder="1" applyAlignment="1" applyProtection="1">
      <alignment horizontal="left" vertical="top" wrapText="1"/>
      <protection/>
    </xf>
    <xf numFmtId="0" fontId="207" fillId="26" borderId="0" xfId="0" applyNumberFormat="1" applyFont="1" applyFill="1" applyBorder="1" applyAlignment="1" applyProtection="1">
      <alignment horizontal="center" vertical="top" wrapText="1"/>
      <protection/>
    </xf>
    <xf numFmtId="0" fontId="207" fillId="26" borderId="40" xfId="0" applyNumberFormat="1" applyFont="1" applyFill="1" applyBorder="1" applyAlignment="1" applyProtection="1">
      <alignment horizontal="left" vertical="top" wrapText="1"/>
      <protection/>
    </xf>
    <xf numFmtId="0" fontId="256" fillId="26" borderId="93" xfId="0" applyNumberFormat="1" applyFont="1" applyFill="1" applyBorder="1" applyAlignment="1" applyProtection="1">
      <alignment horizontal="center" vertical="top" wrapText="1"/>
      <protection/>
    </xf>
    <xf numFmtId="0" fontId="223" fillId="26" borderId="39" xfId="0" applyNumberFormat="1" applyFont="1" applyFill="1" applyBorder="1" applyAlignment="1" applyProtection="1">
      <alignment horizontal="center" vertical="top" wrapText="1"/>
      <protection/>
    </xf>
    <xf numFmtId="0" fontId="34" fillId="0" borderId="0" xfId="0" applyFont="1" applyFill="1" applyBorder="1" applyAlignment="1">
      <alignment horizontal="center"/>
    </xf>
    <xf numFmtId="0" fontId="284" fillId="0" borderId="0" xfId="0" applyFont="1" applyFill="1" applyBorder="1" applyAlignment="1">
      <alignment horizontal="center"/>
    </xf>
    <xf numFmtId="0" fontId="187" fillId="0" borderId="73" xfId="0" applyFont="1" applyFill="1" applyBorder="1" applyAlignment="1">
      <alignment horizontal="center"/>
    </xf>
    <xf numFmtId="0" fontId="187" fillId="0" borderId="45" xfId="0" applyFont="1" applyFill="1" applyBorder="1" applyAlignment="1">
      <alignment horizontal="center"/>
    </xf>
    <xf numFmtId="0" fontId="187" fillId="0" borderId="38" xfId="0" applyFont="1" applyFill="1" applyBorder="1" applyAlignment="1">
      <alignment horizontal="center"/>
    </xf>
    <xf numFmtId="0" fontId="187" fillId="0" borderId="39" xfId="0" applyFont="1" applyFill="1" applyBorder="1" applyAlignment="1">
      <alignment horizontal="center"/>
    </xf>
    <xf numFmtId="167" fontId="256" fillId="26" borderId="39" xfId="134" applyNumberFormat="1" applyFont="1" applyFill="1" applyBorder="1" applyAlignment="1" applyProtection="1">
      <alignment horizontal="center" vertical="top" wrapText="1"/>
      <protection/>
    </xf>
    <xf numFmtId="0" fontId="258" fillId="26" borderId="39" xfId="0" applyNumberFormat="1" applyFont="1" applyFill="1" applyBorder="1" applyAlignment="1" applyProtection="1">
      <alignment horizontal="right" vertical="top" wrapText="1"/>
      <protection/>
    </xf>
    <xf numFmtId="0" fontId="257" fillId="26" borderId="39" xfId="0" applyNumberFormat="1" applyFont="1" applyFill="1" applyBorder="1" applyAlignment="1" applyProtection="1">
      <alignment horizontal="right" vertical="top" wrapText="1"/>
      <protection/>
    </xf>
    <xf numFmtId="3" fontId="261" fillId="0" borderId="0" xfId="234" applyNumberFormat="1" applyFont="1" applyAlignment="1">
      <alignment horizontal="left"/>
      <protection/>
    </xf>
    <xf numFmtId="3" fontId="265" fillId="0" borderId="0" xfId="234" applyNumberFormat="1" applyFont="1" applyAlignment="1">
      <alignment horizontal="right"/>
      <protection/>
    </xf>
    <xf numFmtId="3" fontId="266" fillId="0" borderId="0" xfId="234" applyNumberFormat="1" applyFont="1" applyAlignment="1">
      <alignment horizontal="center"/>
      <protection/>
    </xf>
    <xf numFmtId="3" fontId="170" fillId="0" borderId="0" xfId="234" applyNumberFormat="1" applyFont="1" applyAlignment="1">
      <alignment horizontal="center"/>
      <protection/>
    </xf>
    <xf numFmtId="3" fontId="18" fillId="0" borderId="94" xfId="234" applyNumberFormat="1" applyFont="1" applyFill="1" applyBorder="1" applyAlignment="1">
      <alignment horizontal="right"/>
      <protection/>
    </xf>
    <xf numFmtId="3" fontId="268" fillId="0" borderId="95" xfId="234" applyNumberFormat="1" applyFont="1" applyBorder="1" applyAlignment="1">
      <alignment horizontal="center" vertical="center"/>
      <protection/>
    </xf>
    <xf numFmtId="3" fontId="268" fillId="0" borderId="96" xfId="234" applyNumberFormat="1" applyFont="1" applyBorder="1" applyAlignment="1">
      <alignment horizontal="center" vertical="center"/>
      <protection/>
    </xf>
    <xf numFmtId="3" fontId="265" fillId="0" borderId="0" xfId="234" applyNumberFormat="1" applyFont="1" applyAlignment="1">
      <alignment horizontal="center"/>
      <protection/>
    </xf>
    <xf numFmtId="3" fontId="269" fillId="0" borderId="97" xfId="234" applyNumberFormat="1" applyFont="1" applyBorder="1" applyAlignment="1">
      <alignment horizontal="center" vertical="center" shrinkToFit="1"/>
      <protection/>
    </xf>
    <xf numFmtId="3" fontId="269" fillId="0" borderId="98" xfId="234" applyNumberFormat="1" applyFont="1" applyBorder="1" applyAlignment="1">
      <alignment horizontal="center" vertical="center" shrinkToFit="1"/>
      <protection/>
    </xf>
    <xf numFmtId="3" fontId="268" fillId="0" borderId="97" xfId="234" applyNumberFormat="1" applyFont="1" applyFill="1" applyBorder="1" applyAlignment="1">
      <alignment horizontal="center" wrapText="1" shrinkToFit="1"/>
      <protection/>
    </xf>
    <xf numFmtId="3" fontId="268" fillId="0" borderId="99" xfId="234" applyNumberFormat="1" applyFont="1" applyFill="1" applyBorder="1" applyAlignment="1">
      <alignment horizontal="center" wrapText="1" shrinkToFit="1"/>
      <protection/>
    </xf>
    <xf numFmtId="3" fontId="268" fillId="0" borderId="100" xfId="234" applyNumberFormat="1" applyFont="1" applyBorder="1" applyAlignment="1">
      <alignment horizontal="center" vertical="center" wrapText="1" shrinkToFit="1"/>
      <protection/>
    </xf>
    <xf numFmtId="0" fontId="272" fillId="0" borderId="40" xfId="234" applyFont="1" applyBorder="1" applyAlignment="1">
      <alignment horizontal="center" vertical="center" wrapText="1" shrinkToFit="1"/>
      <protection/>
    </xf>
    <xf numFmtId="0" fontId="7" fillId="0" borderId="20" xfId="0" applyFont="1" applyBorder="1" applyAlignment="1">
      <alignment horizontal="center" wrapText="1"/>
    </xf>
    <xf numFmtId="0" fontId="7" fillId="0" borderId="93" xfId="0" applyFont="1" applyBorder="1" applyAlignment="1">
      <alignment horizontal="center" wrapText="1"/>
    </xf>
    <xf numFmtId="0" fontId="6" fillId="0" borderId="0" xfId="0" applyFont="1" applyAlignment="1">
      <alignment horizontal="right"/>
    </xf>
    <xf numFmtId="0" fontId="8" fillId="0" borderId="0" xfId="0" applyFont="1" applyAlignment="1">
      <alignment horizontal="right"/>
    </xf>
    <xf numFmtId="0" fontId="11" fillId="0" borderId="0" xfId="0" applyFont="1" applyAlignment="1">
      <alignment horizontal="center"/>
    </xf>
    <xf numFmtId="0" fontId="12" fillId="0" borderId="0" xfId="0" applyFont="1" applyAlignment="1">
      <alignment horizontal="center"/>
    </xf>
    <xf numFmtId="0" fontId="15" fillId="0" borderId="0" xfId="0" applyFont="1" applyFill="1" applyAlignment="1">
      <alignment horizontal="center"/>
    </xf>
    <xf numFmtId="0" fontId="34" fillId="0" borderId="0" xfId="0" applyFont="1" applyFill="1" applyBorder="1" applyAlignment="1">
      <alignment horizontal="center" shrinkToFit="1"/>
    </xf>
    <xf numFmtId="0" fontId="34" fillId="0" borderId="0" xfId="0" applyFont="1" applyFill="1" applyAlignment="1">
      <alignment horizontal="left"/>
    </xf>
    <xf numFmtId="167" fontId="28" fillId="0" borderId="0" xfId="134" applyNumberFormat="1" applyFont="1" applyFill="1" applyAlignment="1">
      <alignment horizontal="right"/>
    </xf>
    <xf numFmtId="3" fontId="33" fillId="0" borderId="0" xfId="134" applyNumberFormat="1" applyFont="1" applyFill="1" applyAlignment="1">
      <alignment horizontal="right"/>
    </xf>
    <xf numFmtId="3" fontId="34" fillId="0" borderId="0" xfId="134" applyNumberFormat="1" applyFont="1" applyFill="1" applyAlignment="1">
      <alignment horizontal="right"/>
    </xf>
    <xf numFmtId="0" fontId="134" fillId="0" borderId="0" xfId="0" applyFont="1" applyFill="1" applyAlignment="1">
      <alignment horizontal="right"/>
    </xf>
    <xf numFmtId="3" fontId="129" fillId="0" borderId="0" xfId="134" applyNumberFormat="1" applyFont="1" applyFill="1" applyAlignment="1">
      <alignment horizontal="right"/>
    </xf>
    <xf numFmtId="3" fontId="26" fillId="0" borderId="0" xfId="134" applyNumberFormat="1" applyFont="1" applyFill="1" applyAlignment="1">
      <alignment horizontal="right"/>
    </xf>
    <xf numFmtId="3" fontId="28" fillId="0" borderId="0" xfId="134" applyNumberFormat="1" applyFont="1" applyFill="1" applyAlignment="1">
      <alignment horizontal="right"/>
    </xf>
    <xf numFmtId="0" fontId="34" fillId="0" borderId="0" xfId="0" applyFont="1" applyFill="1" applyAlignment="1">
      <alignment horizontal="center"/>
    </xf>
    <xf numFmtId="0" fontId="34" fillId="0" borderId="0" xfId="0" applyFont="1" applyFill="1" applyAlignment="1">
      <alignment horizontal="right"/>
    </xf>
    <xf numFmtId="0" fontId="127" fillId="0" borderId="0" xfId="0" applyFont="1" applyFill="1" applyBorder="1" applyAlignment="1">
      <alignment horizontal="right"/>
    </xf>
    <xf numFmtId="0" fontId="28" fillId="0" borderId="36" xfId="0" applyFont="1" applyFill="1" applyBorder="1" applyAlignment="1">
      <alignment horizontal="center"/>
    </xf>
    <xf numFmtId="0" fontId="34" fillId="0" borderId="7" xfId="0" applyFont="1" applyFill="1" applyBorder="1" applyAlignment="1">
      <alignment horizontal="center"/>
    </xf>
    <xf numFmtId="0" fontId="34" fillId="0" borderId="37" xfId="0" applyFont="1" applyFill="1" applyBorder="1" applyAlignment="1">
      <alignment horizontal="center"/>
    </xf>
    <xf numFmtId="0" fontId="24" fillId="0" borderId="75" xfId="0" applyFont="1" applyFill="1" applyBorder="1" applyAlignment="1">
      <alignment horizontal="center"/>
    </xf>
    <xf numFmtId="0" fontId="23" fillId="0" borderId="0" xfId="0" applyFont="1" applyFill="1" applyBorder="1" applyAlignment="1">
      <alignment horizontal="center"/>
    </xf>
    <xf numFmtId="0" fontId="23" fillId="0" borderId="42" xfId="0" applyFont="1" applyFill="1" applyBorder="1" applyAlignment="1">
      <alignment horizontal="center"/>
    </xf>
    <xf numFmtId="3" fontId="33" fillId="26" borderId="0" xfId="134" applyNumberFormat="1" applyFont="1" applyFill="1" applyAlignment="1">
      <alignment horizontal="right"/>
    </xf>
    <xf numFmtId="3" fontId="149" fillId="26" borderId="0" xfId="134" applyNumberFormat="1" applyFont="1" applyFill="1" applyAlignment="1">
      <alignment horizontal="right"/>
    </xf>
    <xf numFmtId="3" fontId="17" fillId="0" borderId="0" xfId="134" applyNumberFormat="1" applyFont="1" applyFill="1" applyAlignment="1">
      <alignment horizontal="right"/>
    </xf>
    <xf numFmtId="3" fontId="0" fillId="26" borderId="0" xfId="134" applyNumberFormat="1" applyFont="1" applyFill="1" applyAlignment="1">
      <alignment horizontal="right"/>
    </xf>
    <xf numFmtId="3" fontId="0" fillId="0" borderId="0" xfId="134" applyNumberFormat="1" applyFont="1" applyFill="1" applyAlignment="1">
      <alignment horizontal="right"/>
    </xf>
    <xf numFmtId="3" fontId="29" fillId="26" borderId="0" xfId="134" applyNumberFormat="1" applyFont="1" applyFill="1" applyAlignment="1">
      <alignment horizontal="right"/>
    </xf>
    <xf numFmtId="0" fontId="21" fillId="0" borderId="0" xfId="0" applyFont="1" applyFill="1" applyAlignment="1">
      <alignment horizontal="center" shrinkToFit="1"/>
    </xf>
    <xf numFmtId="0" fontId="30" fillId="33" borderId="0" xfId="0" applyFont="1" applyFill="1" applyAlignment="1">
      <alignment horizontal="left" wrapText="1"/>
    </xf>
    <xf numFmtId="167" fontId="160" fillId="0" borderId="0" xfId="134" applyNumberFormat="1" applyFont="1" applyFill="1" applyAlignment="1">
      <alignment/>
    </xf>
    <xf numFmtId="0" fontId="28" fillId="26" borderId="30" xfId="0" applyFont="1" applyFill="1" applyBorder="1" applyAlignment="1">
      <alignment horizontal="center" shrinkToFit="1"/>
    </xf>
    <xf numFmtId="0" fontId="28" fillId="26" borderId="31" xfId="0" applyFont="1" applyFill="1" applyBorder="1" applyAlignment="1">
      <alignment horizontal="center" shrinkToFit="1"/>
    </xf>
    <xf numFmtId="0" fontId="28" fillId="26" borderId="32" xfId="0" applyFont="1" applyFill="1" applyBorder="1" applyAlignment="1">
      <alignment horizontal="center" shrinkToFit="1"/>
    </xf>
    <xf numFmtId="3" fontId="28" fillId="26" borderId="0" xfId="134" applyNumberFormat="1" applyFont="1" applyFill="1" applyAlignment="1">
      <alignment horizontal="right"/>
    </xf>
    <xf numFmtId="3" fontId="34" fillId="0" borderId="0" xfId="0" applyNumberFormat="1" applyFont="1" applyFill="1" applyAlignment="1">
      <alignment horizontal="right"/>
    </xf>
    <xf numFmtId="167" fontId="129" fillId="0" borderId="30" xfId="134" applyNumberFormat="1" applyFont="1" applyFill="1" applyBorder="1" applyAlignment="1">
      <alignment shrinkToFit="1"/>
    </xf>
    <xf numFmtId="0" fontId="127" fillId="0" borderId="32" xfId="0" applyFont="1" applyFill="1" applyBorder="1" applyAlignment="1">
      <alignment shrinkToFit="1"/>
    </xf>
    <xf numFmtId="3" fontId="129" fillId="0" borderId="30" xfId="134" applyNumberFormat="1" applyFont="1" applyFill="1" applyBorder="1" applyAlignment="1">
      <alignment horizontal="right" shrinkToFit="1"/>
    </xf>
    <xf numFmtId="3" fontId="129" fillId="0" borderId="32" xfId="134" applyNumberFormat="1" applyFont="1" applyFill="1" applyBorder="1" applyAlignment="1">
      <alignment horizontal="right" shrinkToFit="1"/>
    </xf>
    <xf numFmtId="3" fontId="21" fillId="0" borderId="33" xfId="134" applyNumberFormat="1" applyFont="1" applyFill="1" applyBorder="1" applyAlignment="1">
      <alignment horizontal="right" shrinkToFit="1"/>
    </xf>
    <xf numFmtId="0" fontId="28" fillId="0" borderId="35" xfId="0" applyFont="1" applyFill="1" applyBorder="1" applyAlignment="1">
      <alignment shrinkToFit="1"/>
    </xf>
    <xf numFmtId="3" fontId="21" fillId="0" borderId="34" xfId="134" applyNumberFormat="1" applyFont="1" applyFill="1" applyBorder="1" applyAlignment="1">
      <alignment horizontal="right" shrinkToFit="1"/>
    </xf>
    <xf numFmtId="3" fontId="21" fillId="0" borderId="35" xfId="134" applyNumberFormat="1" applyFont="1" applyFill="1" applyBorder="1" applyAlignment="1">
      <alignment horizontal="right" shrinkToFit="1"/>
    </xf>
    <xf numFmtId="167" fontId="161" fillId="0" borderId="0" xfId="134" applyNumberFormat="1" applyFont="1" applyFill="1" applyAlignment="1">
      <alignment horizontal="right"/>
    </xf>
    <xf numFmtId="3" fontId="21" fillId="26" borderId="30" xfId="134" applyNumberFormat="1" applyFont="1" applyFill="1" applyBorder="1" applyAlignment="1">
      <alignment horizontal="center" shrinkToFit="1"/>
    </xf>
    <xf numFmtId="3" fontId="21" fillId="26" borderId="31" xfId="134" applyNumberFormat="1" applyFont="1" applyFill="1" applyBorder="1" applyAlignment="1">
      <alignment horizontal="center" shrinkToFit="1"/>
    </xf>
    <xf numFmtId="3" fontId="21" fillId="26" borderId="32" xfId="134" applyNumberFormat="1" applyFont="1" applyFill="1" applyBorder="1" applyAlignment="1">
      <alignment horizontal="center" shrinkToFit="1"/>
    </xf>
    <xf numFmtId="0" fontId="28" fillId="0" borderId="0" xfId="0" applyFont="1" applyFill="1" applyAlignment="1">
      <alignment horizontal="center"/>
    </xf>
    <xf numFmtId="0" fontId="21" fillId="0" borderId="20" xfId="0" applyFont="1" applyFill="1" applyBorder="1" applyAlignment="1">
      <alignment horizontal="center"/>
    </xf>
    <xf numFmtId="0" fontId="21" fillId="0" borderId="93" xfId="0" applyFont="1" applyFill="1" applyBorder="1" applyAlignment="1">
      <alignment horizontal="center"/>
    </xf>
    <xf numFmtId="3" fontId="26" fillId="26" borderId="30" xfId="134" applyNumberFormat="1" applyFont="1" applyFill="1" applyBorder="1" applyAlignment="1">
      <alignment horizontal="right" shrinkToFit="1"/>
    </xf>
    <xf numFmtId="0" fontId="28" fillId="26" borderId="32" xfId="0" applyFont="1" applyFill="1" applyBorder="1" applyAlignment="1">
      <alignment shrinkToFit="1"/>
    </xf>
    <xf numFmtId="3" fontId="26" fillId="26" borderId="32" xfId="134" applyNumberFormat="1" applyFont="1" applyFill="1" applyBorder="1" applyAlignment="1">
      <alignment horizontal="right" shrinkToFit="1"/>
    </xf>
    <xf numFmtId="3" fontId="156" fillId="26" borderId="30" xfId="134" applyNumberFormat="1" applyFont="1" applyFill="1" applyBorder="1" applyAlignment="1">
      <alignment horizontal="right" shrinkToFit="1"/>
    </xf>
    <xf numFmtId="3" fontId="156" fillId="26" borderId="32" xfId="134" applyNumberFormat="1" applyFont="1" applyFill="1" applyBorder="1" applyAlignment="1">
      <alignment horizontal="right" shrinkToFit="1"/>
    </xf>
    <xf numFmtId="0" fontId="26" fillId="26" borderId="30" xfId="0" applyFont="1" applyFill="1" applyBorder="1" applyAlignment="1">
      <alignment horizontal="left" shrinkToFit="1"/>
    </xf>
    <xf numFmtId="0" fontId="26" fillId="26" borderId="31" xfId="0" applyFont="1" applyFill="1" applyBorder="1" applyAlignment="1">
      <alignment horizontal="left" shrinkToFit="1"/>
    </xf>
    <xf numFmtId="0" fontId="26" fillId="26" borderId="32" xfId="0" applyFont="1" applyFill="1" applyBorder="1" applyAlignment="1">
      <alignment horizontal="left" shrinkToFit="1"/>
    </xf>
    <xf numFmtId="0" fontId="21" fillId="0" borderId="10" xfId="0" applyFont="1" applyFill="1" applyBorder="1" applyAlignment="1">
      <alignment horizontal="center"/>
    </xf>
    <xf numFmtId="0" fontId="21" fillId="0" borderId="38" xfId="0" applyFont="1" applyFill="1" applyBorder="1" applyAlignment="1">
      <alignment horizontal="center"/>
    </xf>
    <xf numFmtId="0" fontId="21" fillId="0" borderId="2" xfId="0" applyFont="1" applyFill="1" applyBorder="1" applyAlignment="1">
      <alignment horizontal="center"/>
    </xf>
    <xf numFmtId="0" fontId="21" fillId="0" borderId="39" xfId="0" applyFont="1" applyFill="1" applyBorder="1" applyAlignment="1">
      <alignment horizontal="center"/>
    </xf>
    <xf numFmtId="0" fontId="21" fillId="0" borderId="26" xfId="0" applyFont="1" applyFill="1" applyBorder="1" applyAlignment="1">
      <alignment horizontal="center" shrinkToFit="1"/>
    </xf>
    <xf numFmtId="0" fontId="21" fillId="0" borderId="43" xfId="0" applyFont="1" applyFill="1" applyBorder="1" applyAlignment="1">
      <alignment horizontal="center" shrinkToFit="1"/>
    </xf>
    <xf numFmtId="0" fontId="21" fillId="0" borderId="75" xfId="0" applyFont="1" applyFill="1" applyBorder="1" applyAlignment="1">
      <alignment horizontal="center" shrinkToFit="1"/>
    </xf>
    <xf numFmtId="0" fontId="21" fillId="0" borderId="42" xfId="0" applyFont="1" applyFill="1" applyBorder="1" applyAlignment="1">
      <alignment horizontal="center" shrinkToFit="1"/>
    </xf>
    <xf numFmtId="0" fontId="21" fillId="0" borderId="36" xfId="0" applyFont="1" applyFill="1" applyBorder="1" applyAlignment="1">
      <alignment horizontal="center" shrinkToFit="1"/>
    </xf>
    <xf numFmtId="0" fontId="28" fillId="0" borderId="37" xfId="0" applyFont="1" applyBorder="1" applyAlignment="1">
      <alignment shrinkToFit="1"/>
    </xf>
    <xf numFmtId="0" fontId="21" fillId="0" borderId="75" xfId="0" applyFont="1" applyFill="1" applyBorder="1" applyAlignment="1">
      <alignment horizontal="center"/>
    </xf>
    <xf numFmtId="0" fontId="21" fillId="0" borderId="0" xfId="0" applyFont="1" applyFill="1" applyBorder="1" applyAlignment="1">
      <alignment horizontal="center"/>
    </xf>
    <xf numFmtId="0" fontId="21" fillId="0" borderId="42" xfId="0" applyFont="1" applyFill="1" applyBorder="1" applyAlignment="1">
      <alignment horizontal="center"/>
    </xf>
    <xf numFmtId="0" fontId="28" fillId="0" borderId="27" xfId="0" applyFont="1" applyFill="1" applyBorder="1" applyAlignment="1">
      <alignment horizontal="center" wrapText="1"/>
    </xf>
    <xf numFmtId="0" fontId="28" fillId="0" borderId="29" xfId="0" applyFont="1" applyFill="1" applyBorder="1" applyAlignment="1">
      <alignment horizontal="center" wrapText="1"/>
    </xf>
    <xf numFmtId="0" fontId="28" fillId="0" borderId="36" xfId="0" applyFont="1" applyFill="1" applyBorder="1" applyAlignment="1">
      <alignment horizontal="center" vertical="center"/>
    </xf>
    <xf numFmtId="0" fontId="34" fillId="0" borderId="37" xfId="0" applyFont="1" applyFill="1" applyBorder="1" applyAlignment="1">
      <alignment horizontal="center" vertical="center"/>
    </xf>
    <xf numFmtId="0" fontId="34" fillId="0" borderId="75" xfId="0" applyFont="1" applyFill="1" applyBorder="1" applyAlignment="1">
      <alignment horizontal="center" vertical="center"/>
    </xf>
    <xf numFmtId="0" fontId="34" fillId="0" borderId="42" xfId="0" applyFont="1" applyFill="1" applyBorder="1" applyAlignment="1">
      <alignment horizontal="center" vertical="center"/>
    </xf>
    <xf numFmtId="0" fontId="34" fillId="0" borderId="38" xfId="0" applyFont="1" applyFill="1" applyBorder="1" applyAlignment="1">
      <alignment horizontal="center" vertical="center"/>
    </xf>
    <xf numFmtId="0" fontId="34" fillId="0" borderId="39" xfId="0" applyFont="1" applyFill="1" applyBorder="1" applyAlignment="1">
      <alignment horizontal="center" vertical="center"/>
    </xf>
    <xf numFmtId="0" fontId="28" fillId="0" borderId="0" xfId="0" applyFont="1" applyFill="1" applyBorder="1" applyAlignment="1">
      <alignment horizontal="center" wrapText="1"/>
    </xf>
    <xf numFmtId="0" fontId="28" fillId="0" borderId="75" xfId="0" applyFont="1" applyFill="1" applyBorder="1" applyAlignment="1">
      <alignment horizontal="center"/>
    </xf>
    <xf numFmtId="0" fontId="34" fillId="0" borderId="42" xfId="0" applyFont="1" applyFill="1" applyBorder="1" applyAlignment="1">
      <alignment horizontal="center"/>
    </xf>
    <xf numFmtId="0" fontId="34" fillId="0" borderId="40" xfId="0" applyFont="1" applyFill="1" applyBorder="1" applyAlignment="1">
      <alignment horizontal="center"/>
    </xf>
    <xf numFmtId="0" fontId="28" fillId="0" borderId="20" xfId="0" applyFont="1" applyFill="1" applyBorder="1" applyAlignment="1">
      <alignment horizontal="center"/>
    </xf>
    <xf numFmtId="0" fontId="34" fillId="0" borderId="10" xfId="0" applyFont="1" applyFill="1" applyBorder="1" applyAlignment="1">
      <alignment horizontal="center"/>
    </xf>
    <xf numFmtId="0" fontId="34" fillId="0" borderId="93" xfId="0" applyFont="1" applyFill="1" applyBorder="1" applyAlignment="1">
      <alignment horizontal="center"/>
    </xf>
    <xf numFmtId="3" fontId="28" fillId="26" borderId="30" xfId="0" applyNumberFormat="1" applyFont="1" applyFill="1" applyBorder="1" applyAlignment="1">
      <alignment horizontal="center" shrinkToFit="1"/>
    </xf>
    <xf numFmtId="0" fontId="28" fillId="0" borderId="30" xfId="0" applyFont="1" applyFill="1" applyBorder="1" applyAlignment="1">
      <alignment shrinkToFit="1"/>
    </xf>
    <xf numFmtId="0" fontId="28" fillId="0" borderId="31" xfId="0" applyFont="1" applyFill="1" applyBorder="1" applyAlignment="1">
      <alignment shrinkToFit="1"/>
    </xf>
    <xf numFmtId="0" fontId="28" fillId="0" borderId="32" xfId="0" applyFont="1" applyFill="1" applyBorder="1" applyAlignment="1">
      <alignment shrinkToFit="1"/>
    </xf>
    <xf numFmtId="0" fontId="21" fillId="0" borderId="27" xfId="0" applyFont="1" applyFill="1" applyBorder="1" applyAlignment="1">
      <alignment horizontal="left" vertical="center"/>
    </xf>
    <xf numFmtId="0" fontId="21" fillId="0" borderId="28" xfId="0" applyFont="1" applyFill="1" applyBorder="1" applyAlignment="1">
      <alignment horizontal="left" vertical="center"/>
    </xf>
    <xf numFmtId="0" fontId="21" fillId="0" borderId="29" xfId="0" applyFont="1" applyFill="1" applyBorder="1" applyAlignment="1">
      <alignment horizontal="left" vertical="center"/>
    </xf>
    <xf numFmtId="0" fontId="28" fillId="0" borderId="30" xfId="0" applyFont="1" applyFill="1" applyBorder="1" applyAlignment="1">
      <alignment horizontal="left"/>
    </xf>
    <xf numFmtId="0" fontId="28" fillId="0" borderId="31" xfId="0" applyFont="1" applyFill="1" applyBorder="1" applyAlignment="1">
      <alignment horizontal="left"/>
    </xf>
    <xf numFmtId="0" fontId="28" fillId="0" borderId="32" xfId="0" applyFont="1" applyFill="1" applyBorder="1" applyAlignment="1">
      <alignment horizontal="left"/>
    </xf>
    <xf numFmtId="0" fontId="34" fillId="0" borderId="31" xfId="0" applyFont="1" applyFill="1" applyBorder="1" applyAlignment="1">
      <alignment horizontal="left"/>
    </xf>
    <xf numFmtId="0" fontId="34" fillId="0" borderId="32" xfId="0" applyFont="1" applyFill="1" applyBorder="1" applyAlignment="1">
      <alignment horizontal="left"/>
    </xf>
    <xf numFmtId="0" fontId="34" fillId="0" borderId="31" xfId="0" applyFont="1" applyFill="1" applyBorder="1" applyAlignment="1">
      <alignment shrinkToFit="1"/>
    </xf>
    <xf numFmtId="0" fontId="34" fillId="0" borderId="32" xfId="0" applyFont="1" applyFill="1" applyBorder="1" applyAlignment="1">
      <alignment shrinkToFit="1"/>
    </xf>
    <xf numFmtId="0" fontId="28" fillId="0" borderId="38" xfId="0" applyFont="1" applyFill="1" applyBorder="1" applyAlignment="1">
      <alignment horizontal="left"/>
    </xf>
    <xf numFmtId="0" fontId="28" fillId="0" borderId="2" xfId="0" applyFont="1" applyFill="1" applyBorder="1" applyAlignment="1">
      <alignment horizontal="left"/>
    </xf>
    <xf numFmtId="0" fontId="28" fillId="0" borderId="39" xfId="0" applyFont="1" applyFill="1" applyBorder="1" applyAlignment="1">
      <alignment horizontal="left"/>
    </xf>
    <xf numFmtId="0" fontId="28" fillId="0" borderId="30" xfId="0" applyFont="1" applyFill="1" applyBorder="1" applyAlignment="1">
      <alignment horizontal="center"/>
    </xf>
    <xf numFmtId="0" fontId="28" fillId="0" borderId="32" xfId="0" applyFont="1" applyFill="1" applyBorder="1" applyAlignment="1">
      <alignment horizontal="center"/>
    </xf>
    <xf numFmtId="3" fontId="28" fillId="0" borderId="31" xfId="134" applyNumberFormat="1" applyFont="1" applyFill="1" applyBorder="1" applyAlignment="1">
      <alignment horizontal="center"/>
    </xf>
    <xf numFmtId="3" fontId="28" fillId="0" borderId="32" xfId="134" applyNumberFormat="1" applyFont="1" applyFill="1" applyBorder="1" applyAlignment="1">
      <alignment horizontal="center"/>
    </xf>
    <xf numFmtId="0" fontId="28" fillId="0" borderId="31" xfId="0" applyFont="1" applyFill="1" applyBorder="1" applyAlignment="1">
      <alignment horizontal="center"/>
    </xf>
    <xf numFmtId="0" fontId="28" fillId="0" borderId="33" xfId="0" applyFont="1" applyFill="1" applyBorder="1" applyAlignment="1">
      <alignment horizontal="center"/>
    </xf>
    <xf numFmtId="0" fontId="28" fillId="0" borderId="35" xfId="0" applyFont="1" applyFill="1" applyBorder="1" applyAlignment="1">
      <alignment horizontal="center"/>
    </xf>
    <xf numFmtId="0" fontId="28" fillId="0" borderId="26" xfId="0" applyFont="1" applyFill="1" applyBorder="1" applyAlignment="1">
      <alignment horizontal="left"/>
    </xf>
    <xf numFmtId="0" fontId="28" fillId="0" borderId="41" xfId="0" applyFont="1" applyFill="1" applyBorder="1" applyAlignment="1">
      <alignment horizontal="left"/>
    </xf>
    <xf numFmtId="0" fontId="28" fillId="0" borderId="43" xfId="0" applyFont="1" applyFill="1" applyBorder="1" applyAlignment="1">
      <alignment horizontal="left"/>
    </xf>
    <xf numFmtId="0" fontId="32" fillId="0" borderId="0" xfId="0" applyFont="1" applyAlignment="1">
      <alignment horizontal="left" vertical="justify" wrapText="1"/>
    </xf>
    <xf numFmtId="0" fontId="26" fillId="0" borderId="0" xfId="0" applyFont="1" applyFill="1" applyAlignment="1">
      <alignment horizontal="left" vertical="justify" wrapText="1"/>
    </xf>
    <xf numFmtId="0" fontId="26" fillId="0" borderId="0" xfId="0" applyFont="1" applyAlignment="1">
      <alignment horizontal="left" wrapText="1"/>
    </xf>
    <xf numFmtId="0" fontId="28" fillId="0" borderId="0" xfId="0" applyFont="1" applyFill="1" applyAlignment="1">
      <alignment horizontal="left"/>
    </xf>
    <xf numFmtId="0" fontId="34" fillId="0" borderId="13" xfId="0" applyFont="1" applyFill="1" applyBorder="1" applyAlignment="1">
      <alignment horizontal="center" vertical="center" wrapText="1"/>
    </xf>
    <xf numFmtId="0" fontId="34" fillId="0" borderId="7" xfId="0" applyFont="1" applyFill="1" applyBorder="1" applyAlignment="1">
      <alignment horizontal="center" vertical="center"/>
    </xf>
    <xf numFmtId="0" fontId="32" fillId="0" borderId="0" xfId="0" applyFont="1" applyAlignment="1">
      <alignment horizontal="left" wrapText="1"/>
    </xf>
    <xf numFmtId="0" fontId="26" fillId="0" borderId="0" xfId="0" applyFont="1" applyAlignment="1">
      <alignment horizontal="justify" wrapText="1"/>
    </xf>
    <xf numFmtId="0" fontId="26" fillId="0" borderId="0" xfId="0" applyFont="1" applyAlignment="1">
      <alignment horizontal="justify" vertical="justify" wrapText="1"/>
    </xf>
    <xf numFmtId="3" fontId="24" fillId="0" borderId="30" xfId="134" applyNumberFormat="1" applyFont="1" applyFill="1" applyBorder="1" applyAlignment="1">
      <alignment horizontal="right" vertical="center" shrinkToFit="1"/>
    </xf>
    <xf numFmtId="3" fontId="24" fillId="0" borderId="32" xfId="134" applyNumberFormat="1" applyFont="1" applyFill="1" applyBorder="1" applyAlignment="1">
      <alignment horizontal="right" vertical="center" shrinkToFit="1"/>
    </xf>
    <xf numFmtId="0" fontId="34" fillId="26" borderId="0" xfId="0" applyFont="1" applyFill="1" applyAlignment="1">
      <alignment horizontal="right"/>
    </xf>
    <xf numFmtId="3" fontId="24" fillId="0" borderId="31" xfId="134" applyNumberFormat="1" applyFont="1" applyFill="1" applyBorder="1" applyAlignment="1">
      <alignment horizontal="right" vertical="center" shrinkToFit="1"/>
    </xf>
    <xf numFmtId="0" fontId="34" fillId="0" borderId="30"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26" fillId="0" borderId="0" xfId="0" applyFont="1" applyAlignment="1">
      <alignment horizontal="justify" vertical="center" wrapText="1"/>
    </xf>
    <xf numFmtId="3" fontId="127" fillId="26" borderId="0" xfId="0" applyNumberFormat="1" applyFont="1" applyFill="1" applyBorder="1" applyAlignment="1">
      <alignment horizontal="right"/>
    </xf>
    <xf numFmtId="3" fontId="146" fillId="0" borderId="0" xfId="134" applyNumberFormat="1" applyFont="1" applyFill="1" applyAlignment="1">
      <alignment horizontal="right"/>
    </xf>
    <xf numFmtId="3" fontId="137" fillId="0" borderId="30" xfId="134" applyNumberFormat="1" applyFont="1" applyFill="1" applyBorder="1" applyAlignment="1">
      <alignment horizontal="right" vertical="center" shrinkToFit="1"/>
    </xf>
    <xf numFmtId="3" fontId="137" fillId="0" borderId="31" xfId="134" applyNumberFormat="1" applyFont="1" applyFill="1" applyBorder="1" applyAlignment="1">
      <alignment horizontal="right" vertical="center" shrinkToFit="1"/>
    </xf>
    <xf numFmtId="3" fontId="137" fillId="0" borderId="32" xfId="134" applyNumberFormat="1" applyFont="1" applyFill="1" applyBorder="1" applyAlignment="1">
      <alignment horizontal="right" vertical="center" shrinkToFit="1"/>
    </xf>
    <xf numFmtId="0" fontId="21" fillId="0" borderId="36" xfId="0" applyFont="1" applyFill="1" applyBorder="1" applyAlignment="1">
      <alignment horizontal="center"/>
    </xf>
    <xf numFmtId="0" fontId="21" fillId="0" borderId="7" xfId="0" applyFont="1" applyFill="1" applyBorder="1" applyAlignment="1">
      <alignment horizontal="center"/>
    </xf>
    <xf numFmtId="0" fontId="21" fillId="0" borderId="37" xfId="0" applyFont="1" applyFill="1" applyBorder="1" applyAlignment="1">
      <alignment horizontal="center"/>
    </xf>
    <xf numFmtId="0" fontId="83" fillId="0" borderId="33" xfId="0" applyFont="1" applyFill="1" applyBorder="1" applyAlignment="1">
      <alignment horizontal="center"/>
    </xf>
    <xf numFmtId="0" fontId="0" fillId="0" borderId="35" xfId="0" applyFont="1" applyFill="1" applyBorder="1" applyAlignment="1">
      <alignment horizontal="center"/>
    </xf>
    <xf numFmtId="0" fontId="83" fillId="0" borderId="30" xfId="0" applyFont="1" applyFill="1" applyBorder="1" applyAlignment="1">
      <alignment horizontal="center" wrapText="1"/>
    </xf>
    <xf numFmtId="0" fontId="0" fillId="0" borderId="32" xfId="0" applyFont="1" applyFill="1" applyBorder="1" applyAlignment="1">
      <alignment horizontal="center" wrapText="1"/>
    </xf>
    <xf numFmtId="0" fontId="17" fillId="0" borderId="33" xfId="0" applyFont="1" applyFill="1" applyBorder="1" applyAlignment="1">
      <alignment horizontal="center"/>
    </xf>
    <xf numFmtId="0" fontId="17" fillId="0" borderId="34" xfId="0" applyFont="1" applyFill="1" applyBorder="1" applyAlignment="1">
      <alignment horizontal="center"/>
    </xf>
    <xf numFmtId="0" fontId="21" fillId="0" borderId="37" xfId="0" applyFont="1" applyFill="1" applyBorder="1" applyAlignment="1">
      <alignment horizontal="center" shrinkToFit="1"/>
    </xf>
    <xf numFmtId="0" fontId="17" fillId="0" borderId="30" xfId="0" applyFont="1" applyFill="1" applyBorder="1" applyAlignment="1">
      <alignment horizontal="center" wrapText="1"/>
    </xf>
    <xf numFmtId="0" fontId="17" fillId="0" borderId="31" xfId="0" applyFont="1" applyFill="1" applyBorder="1" applyAlignment="1">
      <alignment horizontal="center" wrapText="1"/>
    </xf>
    <xf numFmtId="49" fontId="26" fillId="26" borderId="30" xfId="0" applyNumberFormat="1" applyFont="1" applyFill="1" applyBorder="1" applyAlignment="1">
      <alignment horizontal="left" shrinkToFit="1"/>
    </xf>
    <xf numFmtId="49" fontId="26" fillId="26" borderId="31" xfId="0" applyNumberFormat="1" applyFont="1" applyFill="1" applyBorder="1" applyAlignment="1">
      <alignment horizontal="left" shrinkToFit="1"/>
    </xf>
    <xf numFmtId="49" fontId="26" fillId="26" borderId="32" xfId="0" applyNumberFormat="1" applyFont="1" applyFill="1" applyBorder="1" applyAlignment="1">
      <alignment horizontal="left" shrinkToFit="1"/>
    </xf>
    <xf numFmtId="0" fontId="28" fillId="26" borderId="30" xfId="0" applyFont="1" applyFill="1" applyBorder="1" applyAlignment="1">
      <alignment horizontal="left" shrinkToFit="1"/>
    </xf>
    <xf numFmtId="0" fontId="28" fillId="26" borderId="31" xfId="0" applyFont="1" applyFill="1" applyBorder="1" applyAlignment="1">
      <alignment horizontal="left" shrinkToFit="1"/>
    </xf>
    <xf numFmtId="0" fontId="28" fillId="26" borderId="32" xfId="0" applyFont="1" applyFill="1" applyBorder="1" applyAlignment="1">
      <alignment horizontal="left" shrinkToFit="1"/>
    </xf>
    <xf numFmtId="3" fontId="21" fillId="26" borderId="30" xfId="134" applyNumberFormat="1" applyFont="1" applyFill="1" applyBorder="1" applyAlignment="1">
      <alignment horizontal="right" shrinkToFit="1"/>
    </xf>
    <xf numFmtId="0" fontId="129" fillId="26" borderId="30" xfId="0" applyFont="1" applyFill="1" applyBorder="1" applyAlignment="1">
      <alignment horizontal="left" shrinkToFit="1"/>
    </xf>
    <xf numFmtId="0" fontId="129" fillId="26" borderId="31" xfId="0" applyFont="1" applyFill="1" applyBorder="1" applyAlignment="1">
      <alignment horizontal="left" shrinkToFit="1"/>
    </xf>
    <xf numFmtId="0" fontId="129" fillId="26" borderId="32" xfId="0" applyFont="1" applyFill="1" applyBorder="1" applyAlignment="1">
      <alignment horizontal="left" shrinkToFit="1"/>
    </xf>
    <xf numFmtId="3" fontId="127" fillId="0" borderId="32" xfId="0" applyNumberFormat="1" applyFont="1" applyFill="1" applyBorder="1" applyAlignment="1">
      <alignment shrinkToFit="1"/>
    </xf>
    <xf numFmtId="3" fontId="21" fillId="26" borderId="32" xfId="134" applyNumberFormat="1" applyFont="1" applyFill="1" applyBorder="1" applyAlignment="1">
      <alignment horizontal="right" shrinkToFit="1"/>
    </xf>
    <xf numFmtId="0" fontId="28" fillId="0" borderId="27" xfId="0" applyFont="1" applyFill="1" applyBorder="1" applyAlignment="1">
      <alignment horizontal="left" shrinkToFit="1"/>
    </xf>
    <xf numFmtId="0" fontId="28" fillId="0" borderId="28" xfId="0" applyFont="1" applyFill="1" applyBorder="1" applyAlignment="1">
      <alignment horizontal="left" shrinkToFit="1"/>
    </xf>
    <xf numFmtId="0" fontId="28" fillId="0" borderId="29" xfId="0" applyFont="1" applyFill="1" applyBorder="1" applyAlignment="1">
      <alignment horizontal="left" shrinkToFit="1"/>
    </xf>
    <xf numFmtId="3" fontId="21" fillId="0" borderId="26" xfId="134" applyNumberFormat="1" applyFont="1" applyFill="1" applyBorder="1" applyAlignment="1">
      <alignment horizontal="right" shrinkToFit="1"/>
    </xf>
    <xf numFmtId="3" fontId="21" fillId="0" borderId="43" xfId="134" applyNumberFormat="1" applyFont="1" applyFill="1" applyBorder="1" applyAlignment="1">
      <alignment horizontal="right" shrinkToFit="1"/>
    </xf>
    <xf numFmtId="3" fontId="21" fillId="0" borderId="27" xfId="134" applyNumberFormat="1" applyFont="1" applyFill="1" applyBorder="1" applyAlignment="1">
      <alignment horizontal="right" shrinkToFit="1"/>
    </xf>
    <xf numFmtId="0" fontId="28" fillId="0" borderId="29" xfId="0" applyFont="1" applyFill="1" applyBorder="1" applyAlignment="1">
      <alignment shrinkToFit="1"/>
    </xf>
    <xf numFmtId="0" fontId="134" fillId="26" borderId="30" xfId="0" applyFont="1" applyFill="1" applyBorder="1" applyAlignment="1">
      <alignment horizontal="left" shrinkToFit="1"/>
    </xf>
    <xf numFmtId="0" fontId="134" fillId="26" borderId="31" xfId="0" applyFont="1" applyFill="1" applyBorder="1" applyAlignment="1">
      <alignment horizontal="left" shrinkToFit="1"/>
    </xf>
    <xf numFmtId="0" fontId="134" fillId="26" borderId="32" xfId="0" applyFont="1" applyFill="1" applyBorder="1" applyAlignment="1">
      <alignment horizontal="left" shrinkToFit="1"/>
    </xf>
    <xf numFmtId="0" fontId="34" fillId="26" borderId="32" xfId="0" applyFont="1" applyFill="1" applyBorder="1" applyAlignment="1">
      <alignment horizontal="right" shrinkToFit="1"/>
    </xf>
    <xf numFmtId="3" fontId="21" fillId="0" borderId="30" xfId="134" applyNumberFormat="1" applyFont="1" applyFill="1" applyBorder="1" applyAlignment="1">
      <alignment horizontal="right" shrinkToFit="1"/>
    </xf>
    <xf numFmtId="3" fontId="21" fillId="0" borderId="32" xfId="134" applyNumberFormat="1" applyFont="1" applyFill="1" applyBorder="1" applyAlignment="1">
      <alignment horizontal="right" shrinkToFit="1"/>
    </xf>
    <xf numFmtId="0" fontId="29" fillId="0" borderId="30" xfId="0" applyFont="1" applyFill="1" applyBorder="1" applyAlignment="1">
      <alignment horizontal="center"/>
    </xf>
    <xf numFmtId="0" fontId="29" fillId="0" borderId="32" xfId="0" applyFont="1" applyFill="1" applyBorder="1" applyAlignment="1">
      <alignment horizontal="center"/>
    </xf>
    <xf numFmtId="0" fontId="153" fillId="0" borderId="38" xfId="0" applyFont="1" applyFill="1" applyBorder="1" applyAlignment="1">
      <alignment horizontal="center"/>
    </xf>
    <xf numFmtId="0" fontId="153" fillId="0" borderId="39" xfId="0" applyFont="1" applyFill="1" applyBorder="1" applyAlignment="1">
      <alignment horizontal="center"/>
    </xf>
    <xf numFmtId="3" fontId="37" fillId="0" borderId="30" xfId="0" applyNumberFormat="1" applyFont="1" applyFill="1" applyBorder="1" applyAlignment="1">
      <alignment horizontal="right"/>
    </xf>
    <xf numFmtId="3" fontId="37" fillId="0" borderId="32" xfId="0" applyNumberFormat="1" applyFont="1" applyFill="1" applyBorder="1" applyAlignment="1">
      <alignment horizontal="right"/>
    </xf>
    <xf numFmtId="3" fontId="29" fillId="0" borderId="30" xfId="0" applyNumberFormat="1" applyFont="1" applyFill="1" applyBorder="1" applyAlignment="1">
      <alignment horizontal="right"/>
    </xf>
    <xf numFmtId="3" fontId="29" fillId="0" borderId="32" xfId="0" applyNumberFormat="1" applyFont="1" applyFill="1" applyBorder="1" applyAlignment="1">
      <alignment horizontal="right"/>
    </xf>
    <xf numFmtId="0" fontId="29" fillId="0" borderId="30" xfId="0" applyFont="1" applyFill="1" applyBorder="1" applyAlignment="1">
      <alignment horizontal="left"/>
    </xf>
    <xf numFmtId="0" fontId="29" fillId="0" borderId="31" xfId="0" applyFont="1" applyFill="1" applyBorder="1" applyAlignment="1">
      <alignment horizontal="left"/>
    </xf>
    <xf numFmtId="0" fontId="29" fillId="0" borderId="32" xfId="0" applyFont="1" applyFill="1" applyBorder="1" applyAlignment="1">
      <alignment horizontal="left"/>
    </xf>
    <xf numFmtId="0" fontId="164" fillId="0" borderId="30" xfId="0" applyFont="1" applyFill="1" applyBorder="1" applyAlignment="1">
      <alignment horizontal="left"/>
    </xf>
    <xf numFmtId="0" fontId="37" fillId="0" borderId="31" xfId="0" applyFont="1" applyFill="1" applyBorder="1" applyAlignment="1">
      <alignment horizontal="left"/>
    </xf>
    <xf numFmtId="0" fontId="37" fillId="0" borderId="32" xfId="0" applyFont="1" applyFill="1" applyBorder="1" applyAlignment="1">
      <alignment horizontal="left"/>
    </xf>
    <xf numFmtId="0" fontId="37" fillId="0" borderId="36" xfId="0" applyFont="1" applyFill="1" applyBorder="1" applyAlignment="1">
      <alignment horizontal="center"/>
    </xf>
    <xf numFmtId="0" fontId="37" fillId="0" borderId="37" xfId="0" applyFont="1" applyFill="1" applyBorder="1" applyAlignment="1">
      <alignment horizontal="center"/>
    </xf>
    <xf numFmtId="0" fontId="164" fillId="0" borderId="20" xfId="0" applyFont="1" applyFill="1" applyBorder="1" applyAlignment="1">
      <alignment horizontal="center"/>
    </xf>
    <xf numFmtId="0" fontId="37" fillId="0" borderId="10" xfId="0" applyFont="1" applyFill="1" applyBorder="1" applyAlignment="1">
      <alignment horizontal="center"/>
    </xf>
    <xf numFmtId="0" fontId="37" fillId="0" borderId="93" xfId="0" applyFont="1" applyFill="1" applyBorder="1" applyAlignment="1">
      <alignment horizontal="center"/>
    </xf>
    <xf numFmtId="3" fontId="29" fillId="0" borderId="33" xfId="0" applyNumberFormat="1" applyFont="1" applyFill="1" applyBorder="1" applyAlignment="1">
      <alignment horizontal="right"/>
    </xf>
    <xf numFmtId="3" fontId="29" fillId="0" borderId="35" xfId="0" applyNumberFormat="1" applyFont="1" applyFill="1" applyBorder="1" applyAlignment="1">
      <alignment horizontal="right"/>
    </xf>
    <xf numFmtId="0" fontId="34" fillId="26" borderId="30" xfId="0" applyFont="1" applyFill="1" applyBorder="1" applyAlignment="1">
      <alignment horizontal="left" shrinkToFit="1"/>
    </xf>
    <xf numFmtId="0" fontId="34" fillId="26" borderId="31" xfId="0" applyFont="1" applyFill="1" applyBorder="1" applyAlignment="1">
      <alignment horizontal="left" shrinkToFit="1"/>
    </xf>
    <xf numFmtId="0" fontId="34" fillId="26" borderId="32" xfId="0" applyFont="1" applyFill="1" applyBorder="1" applyAlignment="1">
      <alignment horizontal="left" shrinkToFit="1"/>
    </xf>
    <xf numFmtId="0" fontId="34" fillId="0" borderId="33" xfId="0" applyFont="1" applyFill="1" applyBorder="1" applyAlignment="1">
      <alignment horizontal="left" shrinkToFit="1"/>
    </xf>
    <xf numFmtId="0" fontId="34" fillId="0" borderId="34" xfId="0" applyFont="1" applyFill="1" applyBorder="1" applyAlignment="1">
      <alignment horizontal="left" shrinkToFit="1"/>
    </xf>
    <xf numFmtId="0" fontId="34" fillId="0" borderId="35" xfId="0" applyFont="1" applyFill="1" applyBorder="1" applyAlignment="1">
      <alignment horizontal="left" shrinkToFit="1"/>
    </xf>
    <xf numFmtId="3" fontId="29" fillId="0" borderId="25" xfId="0" applyNumberFormat="1" applyFont="1" applyFill="1" applyBorder="1" applyAlignment="1">
      <alignment horizontal="right"/>
    </xf>
    <xf numFmtId="3" fontId="37" fillId="0" borderId="0" xfId="0" applyNumberFormat="1" applyFont="1" applyFill="1" applyAlignment="1">
      <alignment horizontal="right"/>
    </xf>
    <xf numFmtId="3" fontId="164" fillId="0" borderId="0" xfId="0" applyNumberFormat="1" applyFont="1" applyFill="1" applyAlignment="1">
      <alignment horizontal="center"/>
    </xf>
    <xf numFmtId="3" fontId="37" fillId="0" borderId="0" xfId="0" applyNumberFormat="1" applyFont="1" applyFill="1" applyAlignment="1">
      <alignment horizontal="center"/>
    </xf>
    <xf numFmtId="3" fontId="29" fillId="0" borderId="0" xfId="0" applyNumberFormat="1" applyFont="1" applyFill="1" applyAlignment="1">
      <alignment horizontal="right"/>
    </xf>
    <xf numFmtId="0" fontId="28" fillId="0" borderId="0" xfId="0" applyFont="1" applyFill="1" applyBorder="1" applyAlignment="1">
      <alignment horizontal="left"/>
    </xf>
    <xf numFmtId="0" fontId="26" fillId="0" borderId="0" xfId="0" applyFont="1" applyAlignment="1">
      <alignment horizontal="center" wrapText="1"/>
    </xf>
    <xf numFmtId="164" fontId="26" fillId="0" borderId="0" xfId="0" applyNumberFormat="1" applyFont="1" applyAlignment="1">
      <alignment horizontal="center" vertical="center" wrapText="1"/>
    </xf>
    <xf numFmtId="3" fontId="29" fillId="0" borderId="0" xfId="134" applyNumberFormat="1" applyFont="1" applyFill="1" applyAlignment="1">
      <alignment horizontal="right"/>
    </xf>
    <xf numFmtId="3" fontId="37" fillId="0" borderId="0" xfId="134" applyNumberFormat="1" applyFont="1" applyFill="1" applyAlignment="1">
      <alignment horizontal="right"/>
    </xf>
    <xf numFmtId="3" fontId="164" fillId="0" borderId="0" xfId="134" applyNumberFormat="1" applyFont="1" applyFill="1" applyAlignment="1">
      <alignment horizontal="center"/>
    </xf>
    <xf numFmtId="3" fontId="37" fillId="0" borderId="0" xfId="134" applyNumberFormat="1" applyFont="1" applyFill="1" applyAlignment="1">
      <alignment horizontal="center"/>
    </xf>
    <xf numFmtId="0" fontId="37" fillId="0" borderId="75" xfId="0" applyFont="1" applyFill="1" applyBorder="1" applyAlignment="1">
      <alignment horizontal="center"/>
    </xf>
    <xf numFmtId="0" fontId="37" fillId="0" borderId="0" xfId="0" applyFont="1" applyFill="1" applyBorder="1" applyAlignment="1">
      <alignment horizontal="center"/>
    </xf>
    <xf numFmtId="0" fontId="37" fillId="0" borderId="42" xfId="0" applyFont="1" applyFill="1" applyBorder="1" applyAlignment="1">
      <alignment horizontal="center"/>
    </xf>
    <xf numFmtId="0" fontId="163" fillId="0" borderId="30" xfId="0" applyFont="1" applyFill="1" applyBorder="1" applyAlignment="1">
      <alignment horizontal="left"/>
    </xf>
    <xf numFmtId="0" fontId="162" fillId="0" borderId="31" xfId="0" applyFont="1" applyFill="1" applyBorder="1" applyAlignment="1">
      <alignment horizontal="left"/>
    </xf>
    <xf numFmtId="0" fontId="162" fillId="0" borderId="32" xfId="0" applyFont="1" applyFill="1" applyBorder="1" applyAlignment="1">
      <alignment horizontal="left"/>
    </xf>
    <xf numFmtId="0" fontId="163" fillId="0" borderId="33" xfId="0" applyFont="1" applyFill="1" applyBorder="1" applyAlignment="1">
      <alignment horizontal="left"/>
    </xf>
    <xf numFmtId="0" fontId="162" fillId="0" borderId="34" xfId="0" applyFont="1" applyFill="1" applyBorder="1" applyAlignment="1">
      <alignment horizontal="left"/>
    </xf>
    <xf numFmtId="0" fontId="162" fillId="0" borderId="35" xfId="0" applyFont="1" applyFill="1" applyBorder="1" applyAlignment="1">
      <alignment horizontal="left"/>
    </xf>
    <xf numFmtId="3" fontId="29" fillId="0" borderId="0" xfId="134" applyNumberFormat="1" applyFont="1" applyFill="1" applyAlignment="1">
      <alignment horizontal="right"/>
    </xf>
    <xf numFmtId="0" fontId="29" fillId="0" borderId="31" xfId="0" applyFont="1" applyFill="1" applyBorder="1" applyAlignment="1">
      <alignment horizontal="left"/>
    </xf>
    <xf numFmtId="0" fontId="29" fillId="0" borderId="32" xfId="0" applyFont="1" applyFill="1" applyBorder="1" applyAlignment="1">
      <alignment horizontal="left"/>
    </xf>
    <xf numFmtId="3" fontId="167" fillId="0" borderId="30" xfId="134" applyNumberFormat="1" applyFont="1" applyFill="1" applyBorder="1" applyAlignment="1">
      <alignment horizontal="right"/>
    </xf>
    <xf numFmtId="3" fontId="167" fillId="0" borderId="32" xfId="134" applyNumberFormat="1" applyFont="1" applyFill="1" applyBorder="1" applyAlignment="1">
      <alignment horizontal="right"/>
    </xf>
    <xf numFmtId="0" fontId="164" fillId="0" borderId="23" xfId="0" applyFont="1" applyFill="1" applyBorder="1" applyAlignment="1">
      <alignment horizontal="center"/>
    </xf>
    <xf numFmtId="0" fontId="37" fillId="0" borderId="23" xfId="0" applyFont="1" applyFill="1" applyBorder="1" applyAlignment="1">
      <alignment horizontal="center"/>
    </xf>
    <xf numFmtId="0" fontId="29" fillId="0" borderId="27" xfId="0" applyFont="1" applyFill="1" applyBorder="1" applyAlignment="1">
      <alignment horizontal="left"/>
    </xf>
    <xf numFmtId="0" fontId="29" fillId="0" borderId="28" xfId="0" applyFont="1" applyFill="1" applyBorder="1" applyAlignment="1">
      <alignment horizontal="left"/>
    </xf>
    <xf numFmtId="0" fontId="29" fillId="0" borderId="29" xfId="0" applyFont="1" applyFill="1" applyBorder="1" applyAlignment="1">
      <alignment horizontal="left"/>
    </xf>
    <xf numFmtId="0" fontId="37" fillId="0" borderId="7" xfId="0" applyFont="1" applyFill="1" applyBorder="1" applyAlignment="1">
      <alignment horizontal="center"/>
    </xf>
    <xf numFmtId="0" fontId="164" fillId="0" borderId="33" xfId="0" applyFont="1" applyFill="1" applyBorder="1" applyAlignment="1">
      <alignment horizontal="left"/>
    </xf>
    <xf numFmtId="0" fontId="37" fillId="0" borderId="34" xfId="0" applyFont="1" applyFill="1" applyBorder="1" applyAlignment="1">
      <alignment horizontal="left"/>
    </xf>
    <xf numFmtId="0" fontId="37" fillId="0" borderId="35" xfId="0" applyFont="1" applyFill="1" applyBorder="1" applyAlignment="1">
      <alignment horizontal="left"/>
    </xf>
    <xf numFmtId="3" fontId="166" fillId="0" borderId="30" xfId="134" applyNumberFormat="1" applyFont="1" applyFill="1" applyBorder="1" applyAlignment="1">
      <alignment horizontal="right"/>
    </xf>
    <xf numFmtId="3" fontId="166" fillId="0" borderId="32" xfId="134" applyNumberFormat="1" applyFont="1" applyFill="1" applyBorder="1" applyAlignment="1">
      <alignment horizontal="right"/>
    </xf>
    <xf numFmtId="3" fontId="145" fillId="0" borderId="30" xfId="134" applyNumberFormat="1" applyFont="1" applyFill="1" applyBorder="1" applyAlignment="1">
      <alignment horizontal="right"/>
    </xf>
    <xf numFmtId="3" fontId="145" fillId="0" borderId="32" xfId="134" applyNumberFormat="1" applyFont="1" applyFill="1" applyBorder="1" applyAlignment="1">
      <alignment horizontal="right"/>
    </xf>
    <xf numFmtId="3" fontId="119" fillId="0" borderId="30" xfId="134" applyNumberFormat="1" applyFont="1" applyFill="1" applyBorder="1" applyAlignment="1">
      <alignment horizontal="right"/>
    </xf>
    <xf numFmtId="3" fontId="119" fillId="0" borderId="31" xfId="134" applyNumberFormat="1" applyFont="1" applyFill="1" applyBorder="1" applyAlignment="1">
      <alignment horizontal="right"/>
    </xf>
    <xf numFmtId="3" fontId="119" fillId="0" borderId="32" xfId="134" applyNumberFormat="1" applyFont="1" applyFill="1" applyBorder="1" applyAlignment="1">
      <alignment horizontal="right"/>
    </xf>
    <xf numFmtId="3" fontId="167" fillId="0" borderId="31" xfId="134" applyNumberFormat="1" applyFont="1" applyFill="1" applyBorder="1" applyAlignment="1">
      <alignment horizontal="right"/>
    </xf>
    <xf numFmtId="3" fontId="166" fillId="0" borderId="31" xfId="134" applyNumberFormat="1" applyFont="1" applyFill="1" applyBorder="1" applyAlignment="1">
      <alignment horizontal="right"/>
    </xf>
    <xf numFmtId="3" fontId="144" fillId="0" borderId="30" xfId="134" applyNumberFormat="1" applyFont="1" applyFill="1" applyBorder="1" applyAlignment="1">
      <alignment horizontal="right"/>
    </xf>
    <xf numFmtId="3" fontId="144" fillId="0" borderId="31" xfId="134" applyNumberFormat="1" applyFont="1" applyFill="1" applyBorder="1" applyAlignment="1">
      <alignment horizontal="right"/>
    </xf>
    <xf numFmtId="3" fontId="144" fillId="0" borderId="32" xfId="134" applyNumberFormat="1" applyFont="1" applyFill="1" applyBorder="1" applyAlignment="1">
      <alignment horizontal="right"/>
    </xf>
    <xf numFmtId="0" fontId="153" fillId="0" borderId="26" xfId="0" applyFont="1" applyFill="1" applyBorder="1" applyAlignment="1">
      <alignment horizontal="center"/>
    </xf>
    <xf numFmtId="0" fontId="153" fillId="0" borderId="43" xfId="0" applyFont="1" applyFill="1" applyBorder="1" applyAlignment="1">
      <alignment horizontal="center"/>
    </xf>
    <xf numFmtId="0" fontId="153" fillId="0" borderId="20" xfId="0" applyFont="1" applyFill="1" applyBorder="1" applyAlignment="1">
      <alignment horizontal="center"/>
    </xf>
    <xf numFmtId="0" fontId="153" fillId="0" borderId="93" xfId="0" applyFont="1" applyFill="1" applyBorder="1" applyAlignment="1">
      <alignment horizontal="center"/>
    </xf>
    <xf numFmtId="3" fontId="153" fillId="0" borderId="30" xfId="134" applyNumberFormat="1" applyFont="1" applyFill="1" applyBorder="1" applyAlignment="1">
      <alignment horizontal="right"/>
    </xf>
    <xf numFmtId="3" fontId="153" fillId="0" borderId="32" xfId="134" applyNumberFormat="1" applyFont="1" applyFill="1" applyBorder="1" applyAlignment="1">
      <alignment horizontal="right"/>
    </xf>
    <xf numFmtId="0" fontId="164" fillId="0" borderId="0" xfId="0" applyFont="1" applyFill="1" applyAlignment="1">
      <alignment horizontal="center"/>
    </xf>
    <xf numFmtId="0" fontId="169" fillId="0" borderId="0" xfId="0" applyFont="1" applyFill="1" applyAlignment="1">
      <alignment horizontal="center"/>
    </xf>
    <xf numFmtId="0" fontId="29" fillId="0" borderId="33" xfId="0" applyFont="1" applyFill="1" applyBorder="1" applyAlignment="1">
      <alignment horizontal="center"/>
    </xf>
    <xf numFmtId="0" fontId="29" fillId="0" borderId="35" xfId="0" applyFont="1" applyFill="1" applyBorder="1" applyAlignment="1">
      <alignment horizontal="center"/>
    </xf>
    <xf numFmtId="0" fontId="164" fillId="0" borderId="36" xfId="0" applyFont="1" applyFill="1" applyBorder="1" applyAlignment="1">
      <alignment horizontal="center"/>
    </xf>
    <xf numFmtId="0" fontId="34" fillId="0" borderId="0" xfId="0" applyFont="1" applyFill="1" applyBorder="1" applyAlignment="1">
      <alignment horizontal="left"/>
    </xf>
    <xf numFmtId="0" fontId="28" fillId="0" borderId="0" xfId="0" applyFont="1" applyFill="1" applyAlignment="1">
      <alignment horizontal="right"/>
    </xf>
    <xf numFmtId="0" fontId="0" fillId="0" borderId="0" xfId="0" applyFont="1" applyFill="1" applyAlignment="1">
      <alignment horizontal="right"/>
    </xf>
    <xf numFmtId="0" fontId="153" fillId="0" borderId="2" xfId="0" applyFont="1" applyFill="1" applyBorder="1" applyAlignment="1">
      <alignment horizontal="center"/>
    </xf>
    <xf numFmtId="3" fontId="167" fillId="0" borderId="30" xfId="134" applyNumberFormat="1" applyFont="1" applyFill="1" applyBorder="1" applyAlignment="1">
      <alignment horizontal="center"/>
    </xf>
    <xf numFmtId="3" fontId="167" fillId="0" borderId="32" xfId="134" applyNumberFormat="1" applyFont="1" applyFill="1" applyBorder="1" applyAlignment="1">
      <alignment horizontal="center"/>
    </xf>
    <xf numFmtId="3" fontId="29" fillId="0" borderId="16" xfId="0" applyNumberFormat="1" applyFont="1" applyFill="1" applyBorder="1" applyAlignment="1">
      <alignment horizontal="right"/>
    </xf>
    <xf numFmtId="3" fontId="164" fillId="0" borderId="0" xfId="0" applyNumberFormat="1" applyFont="1" applyFill="1" applyAlignment="1">
      <alignment horizontal="right"/>
    </xf>
    <xf numFmtId="3" fontId="149" fillId="0" borderId="0" xfId="134" applyNumberFormat="1" applyFont="1" applyFill="1" applyAlignment="1">
      <alignment horizontal="right"/>
    </xf>
    <xf numFmtId="3" fontId="21" fillId="0" borderId="0" xfId="0" applyNumberFormat="1" applyFont="1" applyBorder="1" applyAlignment="1">
      <alignment horizontal="right"/>
    </xf>
    <xf numFmtId="3" fontId="26" fillId="0" borderId="0" xfId="0" applyNumberFormat="1" applyFont="1" applyBorder="1" applyAlignment="1">
      <alignment horizontal="right"/>
    </xf>
    <xf numFmtId="3" fontId="26" fillId="0" borderId="0" xfId="0" applyNumberFormat="1" applyFont="1" applyFill="1" applyBorder="1" applyAlignment="1">
      <alignment horizontal="right"/>
    </xf>
    <xf numFmtId="3" fontId="136" fillId="0" borderId="0" xfId="134" applyNumberFormat="1" applyFont="1" applyFill="1" applyAlignment="1">
      <alignment horizontal="right"/>
    </xf>
    <xf numFmtId="3" fontId="127" fillId="0" borderId="0" xfId="134" applyNumberFormat="1" applyFont="1" applyFill="1" applyAlignment="1">
      <alignment horizontal="right"/>
    </xf>
    <xf numFmtId="3" fontId="146" fillId="26" borderId="0" xfId="134" applyNumberFormat="1" applyFont="1" applyFill="1" applyAlignment="1">
      <alignment horizontal="right"/>
    </xf>
    <xf numFmtId="164" fontId="165" fillId="0" borderId="0" xfId="134" applyNumberFormat="1" applyFont="1" applyBorder="1" applyAlignment="1">
      <alignment horizontal="center" shrinkToFit="1"/>
    </xf>
    <xf numFmtId="3" fontId="34" fillId="26" borderId="0" xfId="134" applyNumberFormat="1" applyFont="1" applyFill="1" applyAlignment="1">
      <alignment horizontal="right"/>
    </xf>
    <xf numFmtId="3" fontId="127" fillId="0" borderId="0" xfId="134" applyNumberFormat="1" applyFont="1" applyFill="1" applyAlignment="1">
      <alignment horizontal="center"/>
    </xf>
    <xf numFmtId="0" fontId="127" fillId="0" borderId="0" xfId="0" applyFont="1" applyFill="1" applyBorder="1" applyAlignment="1">
      <alignment horizontal="left" wrapText="1"/>
    </xf>
    <xf numFmtId="3" fontId="127" fillId="26" borderId="0" xfId="134" applyNumberFormat="1" applyFont="1" applyFill="1" applyAlignment="1">
      <alignment horizontal="right"/>
    </xf>
    <xf numFmtId="0" fontId="25" fillId="0" borderId="0" xfId="0" applyFont="1" applyFill="1" applyAlignment="1">
      <alignment horizontal="right"/>
    </xf>
    <xf numFmtId="167" fontId="34" fillId="0" borderId="0" xfId="134" applyNumberFormat="1" applyFont="1" applyFill="1" applyAlignment="1">
      <alignment horizontal="right"/>
    </xf>
    <xf numFmtId="3" fontId="159" fillId="26" borderId="30" xfId="134" applyNumberFormat="1" applyFont="1" applyFill="1" applyBorder="1" applyAlignment="1">
      <alignment horizontal="right"/>
    </xf>
    <xf numFmtId="0" fontId="0" fillId="26" borderId="31" xfId="0" applyFill="1" applyBorder="1" applyAlignment="1">
      <alignment/>
    </xf>
    <xf numFmtId="0" fontId="0" fillId="26" borderId="32" xfId="0" applyFill="1" applyBorder="1" applyAlignment="1">
      <alignment/>
    </xf>
    <xf numFmtId="167" fontId="159" fillId="26" borderId="30" xfId="134" applyNumberFormat="1" applyFont="1" applyFill="1" applyBorder="1" applyAlignment="1">
      <alignment/>
    </xf>
    <xf numFmtId="3" fontId="155" fillId="26" borderId="30" xfId="134" applyNumberFormat="1" applyFont="1" applyFill="1" applyBorder="1" applyAlignment="1">
      <alignment horizontal="right"/>
    </xf>
    <xf numFmtId="3" fontId="155" fillId="26" borderId="32" xfId="134" applyNumberFormat="1" applyFont="1" applyFill="1" applyBorder="1" applyAlignment="1">
      <alignment horizontal="right"/>
    </xf>
    <xf numFmtId="3" fontId="154" fillId="0" borderId="33" xfId="134" applyNumberFormat="1" applyFont="1" applyFill="1" applyBorder="1" applyAlignment="1">
      <alignment horizontal="right"/>
    </xf>
    <xf numFmtId="0" fontId="0" fillId="0" borderId="34" xfId="0" applyFill="1" applyBorder="1" applyAlignment="1">
      <alignment/>
    </xf>
    <xf numFmtId="0" fontId="0" fillId="0" borderId="35" xfId="0" applyFill="1" applyBorder="1" applyAlignment="1">
      <alignment/>
    </xf>
    <xf numFmtId="3" fontId="159" fillId="26" borderId="32" xfId="134" applyNumberFormat="1" applyFont="1" applyFill="1" applyBorder="1" applyAlignment="1">
      <alignment horizontal="right"/>
    </xf>
    <xf numFmtId="167" fontId="34" fillId="0" borderId="0" xfId="0" applyNumberFormat="1" applyFont="1" applyFill="1" applyAlignment="1">
      <alignment horizontal="center"/>
    </xf>
    <xf numFmtId="3" fontId="0" fillId="26" borderId="32" xfId="0" applyNumberFormat="1" applyFill="1" applyBorder="1" applyAlignment="1">
      <alignment/>
    </xf>
    <xf numFmtId="3" fontId="154" fillId="26" borderId="30" xfId="134" applyNumberFormat="1" applyFont="1" applyFill="1" applyBorder="1" applyAlignment="1">
      <alignment horizontal="right"/>
    </xf>
    <xf numFmtId="3" fontId="154" fillId="26" borderId="32" xfId="134" applyNumberFormat="1" applyFont="1" applyFill="1" applyBorder="1" applyAlignment="1">
      <alignment horizontal="right"/>
    </xf>
    <xf numFmtId="3" fontId="18" fillId="26" borderId="32" xfId="0" applyNumberFormat="1" applyFont="1" applyFill="1" applyBorder="1" applyAlignment="1">
      <alignment/>
    </xf>
    <xf numFmtId="3" fontId="155" fillId="26" borderId="30" xfId="134" applyNumberFormat="1" applyFont="1" applyFill="1" applyBorder="1" applyAlignment="1">
      <alignment horizontal="center"/>
    </xf>
    <xf numFmtId="3" fontId="155" fillId="26" borderId="32" xfId="134" applyNumberFormat="1" applyFont="1" applyFill="1" applyBorder="1" applyAlignment="1">
      <alignment horizontal="center"/>
    </xf>
    <xf numFmtId="3" fontId="157" fillId="26" borderId="30" xfId="134" applyNumberFormat="1" applyFont="1" applyFill="1" applyBorder="1" applyAlignment="1">
      <alignment horizontal="right"/>
    </xf>
    <xf numFmtId="3" fontId="17" fillId="26" borderId="30" xfId="134" applyNumberFormat="1" applyFont="1" applyFill="1" applyBorder="1" applyAlignment="1">
      <alignment horizontal="right"/>
    </xf>
    <xf numFmtId="0" fontId="17" fillId="26" borderId="31" xfId="0" applyFont="1" applyFill="1" applyBorder="1" applyAlignment="1">
      <alignment horizontal="right"/>
    </xf>
    <xf numFmtId="0" fontId="17" fillId="26" borderId="32" xfId="0" applyFont="1" applyFill="1" applyBorder="1" applyAlignment="1">
      <alignment horizontal="right"/>
    </xf>
    <xf numFmtId="0" fontId="17" fillId="26" borderId="32" xfId="0" applyFont="1" applyFill="1" applyBorder="1" applyAlignment="1">
      <alignment horizontal="right"/>
    </xf>
    <xf numFmtId="3" fontId="0" fillId="0" borderId="0" xfId="134" applyNumberFormat="1" applyFont="1" applyFill="1" applyAlignment="1">
      <alignment horizontal="center"/>
    </xf>
    <xf numFmtId="3" fontId="28" fillId="0" borderId="34" xfId="134" applyNumberFormat="1" applyFont="1" applyFill="1" applyBorder="1" applyAlignment="1">
      <alignment horizontal="center"/>
    </xf>
    <xf numFmtId="3" fontId="28" fillId="0" borderId="35" xfId="134" applyNumberFormat="1" applyFont="1" applyFill="1" applyBorder="1" applyAlignment="1">
      <alignment horizontal="center"/>
    </xf>
    <xf numFmtId="0" fontId="28" fillId="0" borderId="34" xfId="0" applyFont="1" applyFill="1" applyBorder="1" applyAlignment="1">
      <alignment horizontal="center"/>
    </xf>
    <xf numFmtId="0" fontId="34" fillId="0" borderId="30" xfId="0" applyFont="1" applyFill="1" applyBorder="1" applyAlignment="1">
      <alignment horizontal="center"/>
    </xf>
    <xf numFmtId="0" fontId="34" fillId="0" borderId="31" xfId="0" applyFont="1" applyFill="1" applyBorder="1" applyAlignment="1">
      <alignment horizontal="center"/>
    </xf>
    <xf numFmtId="3" fontId="34" fillId="0" borderId="31" xfId="134" applyNumberFormat="1" applyFont="1" applyFill="1" applyBorder="1" applyAlignment="1">
      <alignment horizontal="center"/>
    </xf>
    <xf numFmtId="3" fontId="34" fillId="0" borderId="32" xfId="134" applyNumberFormat="1" applyFont="1" applyFill="1" applyBorder="1" applyAlignment="1">
      <alignment horizontal="center"/>
    </xf>
    <xf numFmtId="0" fontId="28" fillId="0" borderId="26" xfId="0" applyFont="1" applyFill="1" applyBorder="1" applyAlignment="1">
      <alignment horizontal="center"/>
    </xf>
    <xf numFmtId="0" fontId="28" fillId="0" borderId="41" xfId="0" applyFont="1" applyFill="1" applyBorder="1" applyAlignment="1">
      <alignment horizontal="center"/>
    </xf>
    <xf numFmtId="0" fontId="21" fillId="0" borderId="0" xfId="0" applyFont="1" applyFill="1" applyBorder="1" applyAlignment="1">
      <alignment horizontal="left"/>
    </xf>
    <xf numFmtId="167" fontId="160" fillId="0" borderId="0" xfId="134" applyNumberFormat="1" applyFont="1" applyFill="1" applyAlignment="1">
      <alignment horizontal="right"/>
    </xf>
    <xf numFmtId="0" fontId="28" fillId="0" borderId="0" xfId="0" applyFont="1" applyFill="1" applyBorder="1" applyAlignment="1">
      <alignment horizontal="center"/>
    </xf>
    <xf numFmtId="0" fontId="28" fillId="26" borderId="32" xfId="0" applyFont="1" applyFill="1" applyBorder="1" applyAlignment="1">
      <alignment horizontal="right" shrinkToFit="1"/>
    </xf>
    <xf numFmtId="3" fontId="26" fillId="26" borderId="31" xfId="134" applyNumberFormat="1" applyFont="1" applyFill="1" applyBorder="1" applyAlignment="1">
      <alignment horizontal="right" shrinkToFit="1"/>
    </xf>
    <xf numFmtId="3" fontId="21" fillId="26" borderId="31" xfId="134" applyNumberFormat="1" applyFont="1" applyFill="1" applyBorder="1" applyAlignment="1">
      <alignment horizontal="right" shrinkToFit="1"/>
    </xf>
    <xf numFmtId="0" fontId="137" fillId="26" borderId="30" xfId="0" applyFont="1" applyFill="1" applyBorder="1" applyAlignment="1">
      <alignment horizontal="left" shrinkToFit="1"/>
    </xf>
    <xf numFmtId="0" fontId="137" fillId="26" borderId="31" xfId="0" applyFont="1" applyFill="1" applyBorder="1" applyAlignment="1">
      <alignment horizontal="left" shrinkToFit="1"/>
    </xf>
    <xf numFmtId="0" fontId="137" fillId="26" borderId="32" xfId="0" applyFont="1" applyFill="1" applyBorder="1" applyAlignment="1">
      <alignment horizontal="left" shrinkToFit="1"/>
    </xf>
    <xf numFmtId="3" fontId="129" fillId="0" borderId="30" xfId="134" applyNumberFormat="1" applyFont="1" applyFill="1" applyBorder="1" applyAlignment="1">
      <alignment horizontal="center" shrinkToFit="1"/>
    </xf>
    <xf numFmtId="3" fontId="129" fillId="0" borderId="31" xfId="134" applyNumberFormat="1" applyFont="1" applyFill="1" applyBorder="1" applyAlignment="1">
      <alignment horizontal="center" shrinkToFit="1"/>
    </xf>
    <xf numFmtId="3" fontId="129" fillId="0" borderId="32" xfId="134" applyNumberFormat="1" applyFont="1" applyFill="1" applyBorder="1" applyAlignment="1">
      <alignment horizontal="center" shrinkToFit="1"/>
    </xf>
    <xf numFmtId="0" fontId="28" fillId="0" borderId="20" xfId="0" applyFont="1" applyBorder="1" applyAlignment="1">
      <alignment horizontal="center"/>
    </xf>
    <xf numFmtId="0" fontId="28" fillId="0" borderId="10" xfId="0" applyFont="1" applyBorder="1" applyAlignment="1">
      <alignment horizontal="center"/>
    </xf>
    <xf numFmtId="0" fontId="28" fillId="0" borderId="93" xfId="0" applyFont="1" applyBorder="1" applyAlignment="1">
      <alignment horizontal="center"/>
    </xf>
    <xf numFmtId="0" fontId="24" fillId="0" borderId="38" xfId="0" applyFont="1" applyFill="1" applyBorder="1" applyAlignment="1">
      <alignment horizontal="center"/>
    </xf>
    <xf numFmtId="0" fontId="23" fillId="0" borderId="2" xfId="0" applyFont="1" applyFill="1" applyBorder="1" applyAlignment="1">
      <alignment horizontal="center"/>
    </xf>
    <xf numFmtId="0" fontId="23" fillId="0" borderId="39" xfId="0" applyFont="1" applyFill="1" applyBorder="1" applyAlignment="1">
      <alignment horizontal="center"/>
    </xf>
    <xf numFmtId="3" fontId="0" fillId="0" borderId="25" xfId="134" applyNumberFormat="1" applyFont="1" applyFill="1" applyBorder="1" applyAlignment="1">
      <alignment horizontal="center"/>
    </xf>
    <xf numFmtId="0" fontId="28" fillId="0" borderId="93" xfId="0" applyFont="1" applyBorder="1" applyAlignment="1">
      <alignment/>
    </xf>
    <xf numFmtId="0" fontId="28" fillId="0" borderId="23" xfId="0" applyFont="1" applyFill="1" applyBorder="1" applyAlignment="1">
      <alignment horizontal="center"/>
    </xf>
    <xf numFmtId="0" fontId="34" fillId="0" borderId="23" xfId="0" applyFont="1" applyFill="1" applyBorder="1" applyAlignment="1">
      <alignment horizontal="center"/>
    </xf>
    <xf numFmtId="3" fontId="0" fillId="0" borderId="24" xfId="134" applyNumberFormat="1" applyFont="1" applyFill="1" applyBorder="1" applyAlignment="1">
      <alignment horizontal="center"/>
    </xf>
    <xf numFmtId="3" fontId="0" fillId="0" borderId="16" xfId="134" applyNumberFormat="1" applyFont="1" applyFill="1" applyBorder="1" applyAlignment="1">
      <alignment horizontal="center" wrapText="1"/>
    </xf>
    <xf numFmtId="3" fontId="156" fillId="0" borderId="30" xfId="134" applyNumberFormat="1" applyFont="1" applyFill="1" applyBorder="1" applyAlignment="1">
      <alignment horizontal="right" shrinkToFit="1"/>
    </xf>
    <xf numFmtId="3" fontId="156" fillId="0" borderId="31" xfId="134" applyNumberFormat="1" applyFont="1" applyFill="1" applyBorder="1" applyAlignment="1">
      <alignment horizontal="right" shrinkToFit="1"/>
    </xf>
    <xf numFmtId="3" fontId="156" fillId="0" borderId="32" xfId="134" applyNumberFormat="1" applyFont="1" applyFill="1" applyBorder="1" applyAlignment="1">
      <alignment horizontal="right" shrinkToFit="1"/>
    </xf>
    <xf numFmtId="0" fontId="34" fillId="0" borderId="38" xfId="0" applyFont="1" applyBorder="1" applyAlignment="1">
      <alignment horizontal="center" shrinkToFit="1"/>
    </xf>
    <xf numFmtId="0" fontId="34" fillId="0" borderId="2" xfId="0" applyFont="1" applyBorder="1" applyAlignment="1">
      <alignment horizontal="center" shrinkToFit="1"/>
    </xf>
    <xf numFmtId="0" fontId="34" fillId="0" borderId="39" xfId="0" applyFont="1" applyBorder="1" applyAlignment="1">
      <alignment horizontal="center" shrinkToFit="1"/>
    </xf>
    <xf numFmtId="167" fontId="28" fillId="0" borderId="0" xfId="134" applyNumberFormat="1" applyFont="1" applyFill="1" applyAlignment="1">
      <alignment horizontal="right" shrinkToFit="1"/>
    </xf>
    <xf numFmtId="3" fontId="28" fillId="0" borderId="0" xfId="0" applyNumberFormat="1" applyFont="1" applyFill="1" applyBorder="1" applyAlignment="1">
      <alignment horizontal="right"/>
    </xf>
    <xf numFmtId="0" fontId="18" fillId="0" borderId="0" xfId="0" applyFont="1" applyFill="1" applyBorder="1" applyAlignment="1">
      <alignment horizontal="left"/>
    </xf>
    <xf numFmtId="0" fontId="28" fillId="0" borderId="0" xfId="0" applyFont="1" applyFill="1" applyBorder="1" applyAlignment="1">
      <alignment horizontal="justify" wrapText="1"/>
    </xf>
    <xf numFmtId="0" fontId="21" fillId="0" borderId="0" xfId="0" applyFont="1" applyBorder="1" applyAlignment="1">
      <alignment horizontal="center" wrapText="1"/>
    </xf>
    <xf numFmtId="3" fontId="149" fillId="0" borderId="42" xfId="134" applyNumberFormat="1" applyFont="1" applyFill="1" applyBorder="1" applyAlignment="1">
      <alignment horizontal="right"/>
    </xf>
    <xf numFmtId="3" fontId="156" fillId="26" borderId="0" xfId="134" applyNumberFormat="1" applyFont="1" applyFill="1" applyAlignment="1">
      <alignment horizontal="right"/>
    </xf>
    <xf numFmtId="3" fontId="148" fillId="0" borderId="0" xfId="134" applyNumberFormat="1" applyFont="1" applyFill="1" applyAlignment="1">
      <alignment horizontal="right"/>
    </xf>
    <xf numFmtId="3" fontId="34" fillId="0" borderId="30" xfId="134" applyNumberFormat="1" applyFont="1" applyFill="1" applyBorder="1" applyAlignment="1">
      <alignment horizontal="center" vertical="center" wrapText="1"/>
    </xf>
    <xf numFmtId="3" fontId="34" fillId="0" borderId="31" xfId="134" applyNumberFormat="1" applyFont="1" applyFill="1" applyBorder="1" applyAlignment="1">
      <alignment horizontal="center" vertical="center" wrapText="1"/>
    </xf>
    <xf numFmtId="3" fontId="34" fillId="0" borderId="32" xfId="134" applyNumberFormat="1" applyFont="1" applyFill="1" applyBorder="1" applyAlignment="1">
      <alignment horizontal="center" vertical="center" wrapText="1"/>
    </xf>
    <xf numFmtId="0" fontId="34" fillId="0" borderId="32" xfId="0" applyFont="1" applyFill="1" applyBorder="1" applyAlignment="1">
      <alignment horizontal="center"/>
    </xf>
    <xf numFmtId="0" fontId="34" fillId="0" borderId="27" xfId="0" applyFont="1" applyFill="1" applyBorder="1" applyAlignment="1">
      <alignment horizontal="center"/>
    </xf>
    <xf numFmtId="0" fontId="34" fillId="0" borderId="29" xfId="0" applyFont="1" applyFill="1" applyBorder="1" applyAlignment="1">
      <alignment horizontal="center"/>
    </xf>
    <xf numFmtId="0" fontId="21" fillId="0" borderId="40" xfId="0" applyFont="1" applyBorder="1" applyAlignment="1">
      <alignment horizontal="center" shrinkToFit="1"/>
    </xf>
    <xf numFmtId="0" fontId="34" fillId="0" borderId="27" xfId="0" applyFont="1" applyFill="1" applyBorder="1" applyAlignment="1">
      <alignment horizontal="center" vertical="center" wrapText="1"/>
    </xf>
    <xf numFmtId="0" fontId="34" fillId="0" borderId="29" xfId="0" applyFont="1" applyFill="1" applyBorder="1" applyAlignment="1">
      <alignment horizontal="center" vertical="center" wrapText="1"/>
    </xf>
    <xf numFmtId="0" fontId="28" fillId="0" borderId="38" xfId="0" applyFont="1" applyFill="1" applyBorder="1" applyAlignment="1">
      <alignment horizontal="center"/>
    </xf>
    <xf numFmtId="0" fontId="34" fillId="0" borderId="39" xfId="0" applyFont="1" applyFill="1" applyBorder="1" applyAlignment="1">
      <alignment horizontal="center"/>
    </xf>
    <xf numFmtId="0" fontId="34" fillId="0" borderId="33" xfId="0" applyFont="1" applyFill="1" applyBorder="1" applyAlignment="1">
      <alignment horizontal="center" vertical="center" wrapText="1"/>
    </xf>
    <xf numFmtId="0" fontId="34" fillId="0" borderId="35" xfId="0" applyFont="1" applyFill="1" applyBorder="1" applyAlignment="1">
      <alignment horizontal="center" vertical="center" wrapText="1"/>
    </xf>
    <xf numFmtId="3" fontId="34" fillId="0" borderId="13" xfId="134" applyNumberFormat="1" applyFont="1" applyFill="1" applyBorder="1" applyAlignment="1">
      <alignment horizontal="center" vertical="center" wrapText="1"/>
    </xf>
    <xf numFmtId="0" fontId="21" fillId="0" borderId="6" xfId="0" applyFont="1" applyBorder="1" applyAlignment="1">
      <alignment horizontal="center" shrinkToFit="1"/>
    </xf>
    <xf numFmtId="0" fontId="21" fillId="0" borderId="23" xfId="0" applyFont="1" applyBorder="1" applyAlignment="1">
      <alignment horizontal="center" shrinkToFit="1"/>
    </xf>
    <xf numFmtId="3" fontId="28" fillId="0" borderId="36" xfId="134" applyNumberFormat="1" applyFont="1" applyFill="1" applyBorder="1" applyAlignment="1">
      <alignment horizontal="center"/>
    </xf>
    <xf numFmtId="3" fontId="34" fillId="0" borderId="7" xfId="134" applyNumberFormat="1" applyFont="1" applyFill="1" applyBorder="1" applyAlignment="1">
      <alignment horizontal="center"/>
    </xf>
    <xf numFmtId="3" fontId="34" fillId="0" borderId="37" xfId="134" applyNumberFormat="1" applyFont="1" applyFill="1" applyBorder="1" applyAlignment="1">
      <alignment horizontal="center"/>
    </xf>
    <xf numFmtId="3" fontId="34" fillId="0" borderId="27" xfId="134" applyNumberFormat="1" applyFont="1" applyFill="1" applyBorder="1" applyAlignment="1">
      <alignment horizontal="center"/>
    </xf>
    <xf numFmtId="3" fontId="34" fillId="0" borderId="28" xfId="134" applyNumberFormat="1" applyFont="1" applyFill="1" applyBorder="1" applyAlignment="1">
      <alignment horizontal="center"/>
    </xf>
    <xf numFmtId="3" fontId="28" fillId="0" borderId="38" xfId="134" applyNumberFormat="1" applyFont="1" applyFill="1" applyBorder="1" applyAlignment="1">
      <alignment horizontal="center"/>
    </xf>
    <xf numFmtId="3" fontId="34" fillId="0" borderId="2" xfId="134" applyNumberFormat="1" applyFont="1" applyFill="1" applyBorder="1" applyAlignment="1">
      <alignment horizontal="center"/>
    </xf>
    <xf numFmtId="3" fontId="34" fillId="0" borderId="39" xfId="134" applyNumberFormat="1" applyFont="1" applyFill="1" applyBorder="1" applyAlignment="1">
      <alignment horizontal="center"/>
    </xf>
    <xf numFmtId="3" fontId="24" fillId="0" borderId="33" xfId="134" applyNumberFormat="1" applyFont="1" applyFill="1" applyBorder="1" applyAlignment="1">
      <alignment horizontal="right" vertical="center" shrinkToFit="1"/>
    </xf>
    <xf numFmtId="3" fontId="24" fillId="0" borderId="35" xfId="134" applyNumberFormat="1" applyFont="1" applyFill="1" applyBorder="1" applyAlignment="1">
      <alignment horizontal="right" vertical="center" shrinkToFit="1"/>
    </xf>
    <xf numFmtId="0" fontId="141" fillId="0" borderId="0" xfId="0" applyFont="1" applyFill="1" applyBorder="1" applyAlignment="1">
      <alignment horizontal="left" shrinkToFit="1"/>
    </xf>
    <xf numFmtId="3" fontId="34" fillId="0" borderId="29" xfId="134" applyNumberFormat="1" applyFont="1" applyFill="1" applyBorder="1" applyAlignment="1">
      <alignment horizontal="center"/>
    </xf>
    <xf numFmtId="0" fontId="143" fillId="0" borderId="27" xfId="0" applyFont="1" applyBorder="1" applyAlignment="1">
      <alignment horizontal="center" shrinkToFit="1"/>
    </xf>
    <xf numFmtId="0" fontId="143" fillId="0" borderId="28" xfId="0" applyFont="1" applyBorder="1" applyAlignment="1">
      <alignment horizontal="center" shrinkToFit="1"/>
    </xf>
    <xf numFmtId="0" fontId="143" fillId="0" borderId="29" xfId="0" applyFont="1" applyBorder="1" applyAlignment="1">
      <alignment horizontal="center" shrinkToFit="1"/>
    </xf>
    <xf numFmtId="3" fontId="34" fillId="0" borderId="27" xfId="134" applyNumberFormat="1" applyFont="1" applyFill="1" applyBorder="1" applyAlignment="1">
      <alignment horizontal="center" vertical="center" wrapText="1"/>
    </xf>
    <xf numFmtId="3" fontId="34" fillId="0" borderId="28" xfId="134" applyNumberFormat="1" applyFont="1" applyFill="1" applyBorder="1" applyAlignment="1">
      <alignment horizontal="center" vertical="center" wrapText="1"/>
    </xf>
    <xf numFmtId="3" fontId="34" fillId="0" borderId="29" xfId="134" applyNumberFormat="1" applyFont="1" applyFill="1" applyBorder="1" applyAlignment="1">
      <alignment horizontal="center" vertical="center" wrapText="1"/>
    </xf>
    <xf numFmtId="0" fontId="153" fillId="0" borderId="75" xfId="0" applyFont="1" applyFill="1" applyBorder="1" applyAlignment="1">
      <alignment horizontal="center"/>
    </xf>
    <xf numFmtId="0" fontId="153" fillId="0" borderId="42" xfId="0" applyFont="1" applyFill="1" applyBorder="1" applyAlignment="1">
      <alignment horizontal="center"/>
    </xf>
    <xf numFmtId="3" fontId="34" fillId="0" borderId="0" xfId="134" applyNumberFormat="1" applyFont="1" applyFill="1" applyAlignment="1">
      <alignment/>
    </xf>
    <xf numFmtId="3" fontId="28" fillId="0" borderId="0" xfId="0" applyNumberFormat="1" applyFont="1" applyFill="1" applyAlignment="1">
      <alignment horizontal="right"/>
    </xf>
    <xf numFmtId="3" fontId="24" fillId="0" borderId="34" xfId="134" applyNumberFormat="1" applyFont="1" applyFill="1" applyBorder="1" applyAlignment="1">
      <alignment horizontal="right" vertical="center" shrinkToFit="1"/>
    </xf>
    <xf numFmtId="0" fontId="37" fillId="0" borderId="6" xfId="0" applyFont="1" applyFill="1" applyBorder="1" applyAlignment="1">
      <alignment horizontal="center"/>
    </xf>
    <xf numFmtId="0" fontId="37" fillId="0" borderId="40" xfId="0" applyFont="1" applyFill="1" applyBorder="1" applyAlignment="1">
      <alignment horizontal="center"/>
    </xf>
    <xf numFmtId="0" fontId="164" fillId="0" borderId="26" xfId="0" applyFont="1" applyFill="1" applyBorder="1" applyAlignment="1">
      <alignment horizontal="left"/>
    </xf>
    <xf numFmtId="0" fontId="37" fillId="0" borderId="41" xfId="0" applyFont="1" applyFill="1" applyBorder="1" applyAlignment="1">
      <alignment horizontal="left"/>
    </xf>
    <xf numFmtId="0" fontId="37" fillId="0" borderId="43" xfId="0" applyFont="1" applyFill="1" applyBorder="1" applyAlignment="1">
      <alignment horizontal="left"/>
    </xf>
    <xf numFmtId="0" fontId="164" fillId="0" borderId="36"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37" xfId="0" applyFont="1" applyFill="1" applyBorder="1" applyAlignment="1">
      <alignment horizontal="center" vertical="center"/>
    </xf>
    <xf numFmtId="0" fontId="37" fillId="0" borderId="38" xfId="0" applyFont="1" applyFill="1" applyBorder="1" applyAlignment="1">
      <alignment horizontal="center" vertical="center"/>
    </xf>
    <xf numFmtId="0" fontId="37" fillId="0" borderId="2" xfId="0" applyFont="1" applyFill="1" applyBorder="1" applyAlignment="1">
      <alignment horizontal="center" vertical="center"/>
    </xf>
    <xf numFmtId="0" fontId="37" fillId="0" borderId="39" xfId="0" applyFont="1" applyFill="1" applyBorder="1" applyAlignment="1">
      <alignment horizontal="center" vertical="center"/>
    </xf>
    <xf numFmtId="0" fontId="29" fillId="0" borderId="101" xfId="0" applyFont="1" applyFill="1" applyBorder="1" applyAlignment="1">
      <alignment horizontal="center"/>
    </xf>
    <xf numFmtId="0" fontId="29" fillId="0" borderId="102" xfId="0" applyFont="1" applyFill="1" applyBorder="1" applyAlignment="1">
      <alignment horizontal="center"/>
    </xf>
    <xf numFmtId="0" fontId="29" fillId="0" borderId="85" xfId="0" applyFont="1" applyFill="1" applyBorder="1" applyAlignment="1">
      <alignment horizontal="center"/>
    </xf>
    <xf numFmtId="0" fontId="153" fillId="0" borderId="23" xfId="0" applyFont="1" applyFill="1" applyBorder="1" applyAlignment="1">
      <alignment horizontal="center"/>
    </xf>
    <xf numFmtId="0" fontId="37" fillId="0" borderId="20" xfId="0" applyFont="1" applyFill="1" applyBorder="1" applyAlignment="1">
      <alignment horizontal="center"/>
    </xf>
    <xf numFmtId="0" fontId="29" fillId="0" borderId="31" xfId="0" applyFont="1" applyFill="1" applyBorder="1" applyAlignment="1">
      <alignment horizontal="center"/>
    </xf>
    <xf numFmtId="3" fontId="166" fillId="0" borderId="33" xfId="134" applyNumberFormat="1" applyFont="1" applyFill="1" applyBorder="1" applyAlignment="1">
      <alignment horizontal="right"/>
    </xf>
    <xf numFmtId="3" fontId="166" fillId="0" borderId="34" xfId="134" applyNumberFormat="1" applyFont="1" applyFill="1" applyBorder="1" applyAlignment="1">
      <alignment horizontal="right"/>
    </xf>
    <xf numFmtId="3" fontId="166" fillId="0" borderId="35" xfId="134" applyNumberFormat="1" applyFont="1" applyFill="1" applyBorder="1" applyAlignment="1">
      <alignment horizontal="right"/>
    </xf>
    <xf numFmtId="0" fontId="29" fillId="0" borderId="27" xfId="0" applyFont="1" applyFill="1" applyBorder="1" applyAlignment="1">
      <alignment horizontal="center"/>
    </xf>
    <xf numFmtId="0" fontId="29" fillId="0" borderId="28" xfId="0" applyFont="1" applyFill="1" applyBorder="1" applyAlignment="1">
      <alignment horizontal="center"/>
    </xf>
    <xf numFmtId="0" fontId="29" fillId="0" borderId="29" xfId="0" applyFont="1" applyFill="1" applyBorder="1" applyAlignment="1">
      <alignment horizontal="center"/>
    </xf>
    <xf numFmtId="3" fontId="145" fillId="0" borderId="31" xfId="134" applyNumberFormat="1" applyFont="1" applyFill="1" applyBorder="1" applyAlignment="1">
      <alignment horizontal="right"/>
    </xf>
    <xf numFmtId="0" fontId="153" fillId="0" borderId="41" xfId="0" applyFont="1" applyFill="1" applyBorder="1" applyAlignment="1">
      <alignment horizontal="center"/>
    </xf>
    <xf numFmtId="0" fontId="153" fillId="0" borderId="36" xfId="0" applyFont="1" applyFill="1" applyBorder="1" applyAlignment="1">
      <alignment horizontal="center"/>
    </xf>
    <xf numFmtId="0" fontId="153" fillId="0" borderId="7" xfId="0" applyFont="1" applyFill="1" applyBorder="1" applyAlignment="1">
      <alignment horizontal="center"/>
    </xf>
    <xf numFmtId="0" fontId="153" fillId="0" borderId="37" xfId="0" applyFont="1" applyFill="1" applyBorder="1" applyAlignment="1">
      <alignment horizontal="center"/>
    </xf>
    <xf numFmtId="0" fontId="153" fillId="0" borderId="0" xfId="0" applyFont="1" applyFill="1" applyBorder="1" applyAlignment="1">
      <alignment horizontal="center"/>
    </xf>
    <xf numFmtId="0" fontId="153" fillId="0" borderId="10" xfId="0" applyFont="1" applyFill="1" applyBorder="1" applyAlignment="1">
      <alignment horizontal="center"/>
    </xf>
    <xf numFmtId="0" fontId="29" fillId="0" borderId="34" xfId="0" applyFont="1" applyFill="1" applyBorder="1" applyAlignment="1">
      <alignment horizontal="center"/>
    </xf>
    <xf numFmtId="3" fontId="29" fillId="0" borderId="36" xfId="134" applyNumberFormat="1" applyFont="1" applyFill="1" applyBorder="1" applyAlignment="1">
      <alignment horizontal="right"/>
    </xf>
    <xf numFmtId="3" fontId="29" fillId="0" borderId="7" xfId="134" applyNumberFormat="1" applyFont="1" applyFill="1" applyBorder="1" applyAlignment="1">
      <alignment horizontal="right"/>
    </xf>
    <xf numFmtId="3" fontId="29" fillId="0" borderId="37" xfId="134" applyNumberFormat="1" applyFont="1" applyFill="1" applyBorder="1" applyAlignment="1">
      <alignment horizontal="right"/>
    </xf>
    <xf numFmtId="0" fontId="153" fillId="0" borderId="6" xfId="0" applyFont="1" applyFill="1" applyBorder="1" applyAlignment="1">
      <alignment horizontal="center" vertical="center"/>
    </xf>
    <xf numFmtId="0" fontId="153" fillId="0" borderId="23" xfId="0" applyFont="1" applyFill="1" applyBorder="1" applyAlignment="1">
      <alignment horizontal="center" vertical="center"/>
    </xf>
    <xf numFmtId="0" fontId="153" fillId="0" borderId="40" xfId="0" applyFont="1" applyFill="1" applyBorder="1" applyAlignment="1">
      <alignment horizontal="center" vertical="center"/>
    </xf>
    <xf numFmtId="3" fontId="37" fillId="0" borderId="16" xfId="0" applyNumberFormat="1" applyFont="1" applyFill="1" applyBorder="1" applyAlignment="1">
      <alignment horizontal="right"/>
    </xf>
    <xf numFmtId="3" fontId="37" fillId="0" borderId="24" xfId="0" applyNumberFormat="1" applyFont="1" applyFill="1" applyBorder="1" applyAlignment="1">
      <alignment horizontal="right"/>
    </xf>
    <xf numFmtId="0" fontId="26" fillId="0" borderId="0" xfId="0" applyFont="1" applyFill="1" applyAlignment="1">
      <alignment horizontal="center"/>
    </xf>
    <xf numFmtId="0" fontId="132" fillId="0" borderId="0" xfId="0" applyFont="1" applyFill="1" applyAlignment="1">
      <alignment horizontal="center"/>
    </xf>
    <xf numFmtId="0" fontId="26" fillId="0" borderId="0" xfId="0" applyFont="1" applyAlignment="1">
      <alignment horizontal="left" vertical="justify" wrapText="1"/>
    </xf>
    <xf numFmtId="0" fontId="26" fillId="0" borderId="0" xfId="0" applyFont="1" applyAlignment="1">
      <alignment horizontal="left"/>
    </xf>
    <xf numFmtId="0" fontId="34" fillId="0" borderId="0" xfId="0" applyFont="1" applyFill="1" applyAlignment="1">
      <alignment horizontal="left" vertical="justify"/>
    </xf>
    <xf numFmtId="3" fontId="146" fillId="0" borderId="0" xfId="0" applyNumberFormat="1" applyFont="1" applyFill="1" applyBorder="1" applyAlignment="1">
      <alignment horizontal="right"/>
    </xf>
    <xf numFmtId="0" fontId="131" fillId="0" borderId="0" xfId="0" applyFont="1" applyFill="1" applyAlignment="1">
      <alignment horizontal="center"/>
    </xf>
    <xf numFmtId="2" fontId="131" fillId="0" borderId="0" xfId="0" applyNumberFormat="1" applyFont="1" applyFill="1" applyAlignment="1">
      <alignment horizontal="center"/>
    </xf>
    <xf numFmtId="3" fontId="29" fillId="0" borderId="0" xfId="134" applyNumberFormat="1" applyFont="1" applyFill="1" applyAlignment="1">
      <alignment/>
    </xf>
    <xf numFmtId="3" fontId="28" fillId="0" borderId="41" xfId="134" applyNumberFormat="1" applyFont="1" applyFill="1" applyBorder="1" applyAlignment="1">
      <alignment horizontal="center"/>
    </xf>
    <xf numFmtId="3" fontId="28" fillId="0" borderId="43" xfId="134" applyNumberFormat="1" applyFont="1" applyFill="1" applyBorder="1" applyAlignment="1">
      <alignment horizontal="center"/>
    </xf>
    <xf numFmtId="167" fontId="24" fillId="0" borderId="27" xfId="134" applyNumberFormat="1" applyFont="1" applyFill="1" applyBorder="1" applyAlignment="1">
      <alignment vertical="center" shrinkToFit="1"/>
    </xf>
    <xf numFmtId="167" fontId="24" fillId="0" borderId="28" xfId="134" applyNumberFormat="1" applyFont="1" applyFill="1" applyBorder="1" applyAlignment="1">
      <alignment vertical="center" shrinkToFit="1"/>
    </xf>
    <xf numFmtId="167" fontId="24" fillId="0" borderId="29" xfId="134" applyNumberFormat="1" applyFont="1" applyFill="1" applyBorder="1" applyAlignment="1">
      <alignment vertical="center" shrinkToFit="1"/>
    </xf>
    <xf numFmtId="0" fontId="37" fillId="0" borderId="0" xfId="0" applyFont="1" applyFill="1" applyAlignment="1">
      <alignment horizontal="center"/>
    </xf>
    <xf numFmtId="0" fontId="135" fillId="0" borderId="0" xfId="0" applyFont="1" applyAlignment="1">
      <alignment horizontal="center" wrapText="1"/>
    </xf>
    <xf numFmtId="3" fontId="34" fillId="0" borderId="0" xfId="134" applyNumberFormat="1" applyFont="1" applyFill="1" applyAlignment="1">
      <alignment horizontal="center"/>
    </xf>
    <xf numFmtId="0" fontId="29" fillId="0" borderId="0" xfId="0" applyFont="1" applyFill="1" applyAlignment="1">
      <alignment horizontal="right"/>
    </xf>
    <xf numFmtId="167" fontId="24" fillId="0" borderId="27" xfId="134" applyNumberFormat="1" applyFont="1" applyFill="1" applyBorder="1" applyAlignment="1">
      <alignment horizontal="right" vertical="center" shrinkToFit="1"/>
    </xf>
    <xf numFmtId="167" fontId="24" fillId="0" borderId="29" xfId="134" applyNumberFormat="1" applyFont="1" applyFill="1" applyBorder="1" applyAlignment="1">
      <alignment horizontal="right" vertical="center" shrinkToFit="1"/>
    </xf>
    <xf numFmtId="3" fontId="29" fillId="0" borderId="0" xfId="134" applyNumberFormat="1" applyFont="1" applyFill="1" applyAlignment="1">
      <alignment horizontal="center"/>
    </xf>
    <xf numFmtId="0" fontId="164" fillId="0" borderId="40" xfId="0" applyFont="1" applyFill="1" applyBorder="1" applyAlignment="1">
      <alignment horizontal="center"/>
    </xf>
    <xf numFmtId="0" fontId="164" fillId="0" borderId="6" xfId="0" applyFont="1" applyFill="1" applyBorder="1" applyAlignment="1">
      <alignment horizontal="center"/>
    </xf>
    <xf numFmtId="0" fontId="164" fillId="0" borderId="38" xfId="0" applyFont="1" applyFill="1" applyBorder="1" applyAlignment="1">
      <alignment horizontal="center"/>
    </xf>
    <xf numFmtId="0" fontId="37" fillId="0" borderId="39" xfId="0" applyFont="1" applyFill="1" applyBorder="1" applyAlignment="1">
      <alignment horizontal="center"/>
    </xf>
    <xf numFmtId="3" fontId="37" fillId="0" borderId="27" xfId="0" applyNumberFormat="1" applyFont="1" applyFill="1" applyBorder="1" applyAlignment="1">
      <alignment horizontal="right"/>
    </xf>
    <xf numFmtId="3" fontId="37" fillId="0" borderId="29" xfId="0" applyNumberFormat="1" applyFont="1" applyFill="1" applyBorder="1" applyAlignment="1">
      <alignment horizontal="right"/>
    </xf>
    <xf numFmtId="0" fontId="153" fillId="0" borderId="27" xfId="0" applyFont="1" applyFill="1" applyBorder="1" applyAlignment="1">
      <alignment horizontal="center"/>
    </xf>
    <xf numFmtId="0" fontId="153" fillId="0" borderId="29" xfId="0" applyFont="1" applyFill="1" applyBorder="1" applyAlignment="1">
      <alignment horizontal="center"/>
    </xf>
    <xf numFmtId="0" fontId="29" fillId="0" borderId="36" xfId="0" applyFont="1" applyFill="1" applyBorder="1" applyAlignment="1">
      <alignment horizontal="center"/>
    </xf>
    <xf numFmtId="0" fontId="29" fillId="0" borderId="37" xfId="0" applyFont="1" applyFill="1" applyBorder="1" applyAlignment="1">
      <alignment horizontal="center"/>
    </xf>
    <xf numFmtId="0" fontId="153" fillId="0" borderId="40" xfId="0" applyFont="1" applyFill="1" applyBorder="1" applyAlignment="1">
      <alignment horizontal="center"/>
    </xf>
    <xf numFmtId="0" fontId="29" fillId="0" borderId="7" xfId="0" applyFont="1" applyFill="1" applyBorder="1" applyAlignment="1">
      <alignment horizontal="left"/>
    </xf>
    <xf numFmtId="0" fontId="29" fillId="0" borderId="33" xfId="0" applyFont="1" applyFill="1" applyBorder="1" applyAlignment="1">
      <alignment horizontal="left"/>
    </xf>
    <xf numFmtId="0" fontId="29" fillId="0" borderId="34" xfId="0" applyFont="1" applyFill="1" applyBorder="1" applyAlignment="1">
      <alignment horizontal="left"/>
    </xf>
    <xf numFmtId="0" fontId="29" fillId="0" borderId="35" xfId="0" applyFont="1" applyFill="1" applyBorder="1" applyAlignment="1">
      <alignment horizontal="left"/>
    </xf>
    <xf numFmtId="0" fontId="29" fillId="0" borderId="35" xfId="0" applyFont="1" applyFill="1" applyBorder="1" applyAlignment="1">
      <alignment/>
    </xf>
    <xf numFmtId="0" fontId="164" fillId="0" borderId="13" xfId="0" applyFont="1" applyFill="1" applyBorder="1" applyAlignment="1">
      <alignment horizontal="center"/>
    </xf>
    <xf numFmtId="0" fontId="37" fillId="0" borderId="13" xfId="0" applyFont="1" applyFill="1" applyBorder="1" applyAlignment="1">
      <alignment horizontal="center"/>
    </xf>
    <xf numFmtId="167" fontId="145" fillId="0" borderId="30" xfId="134" applyNumberFormat="1" applyFont="1" applyFill="1" applyBorder="1" applyAlignment="1">
      <alignment/>
    </xf>
    <xf numFmtId="0" fontId="29" fillId="0" borderId="32" xfId="0" applyFont="1" applyFill="1" applyBorder="1" applyAlignment="1">
      <alignment/>
    </xf>
    <xf numFmtId="167" fontId="29" fillId="0" borderId="26" xfId="134" applyNumberFormat="1" applyFont="1" applyFill="1" applyBorder="1" applyAlignment="1">
      <alignment/>
    </xf>
    <xf numFmtId="0" fontId="29" fillId="0" borderId="43" xfId="0" applyFont="1" applyFill="1" applyBorder="1" applyAlignment="1">
      <alignment/>
    </xf>
    <xf numFmtId="3" fontId="153" fillId="0" borderId="26" xfId="134" applyNumberFormat="1" applyFont="1" applyFill="1" applyBorder="1" applyAlignment="1">
      <alignment horizontal="right"/>
    </xf>
    <xf numFmtId="3" fontId="153" fillId="0" borderId="43" xfId="134" applyNumberFormat="1" applyFont="1" applyFill="1" applyBorder="1" applyAlignment="1">
      <alignment horizontal="right"/>
    </xf>
    <xf numFmtId="167" fontId="145" fillId="0" borderId="30" xfId="134" applyNumberFormat="1" applyFont="1" applyFill="1" applyBorder="1" applyAlignment="1">
      <alignment horizontal="right"/>
    </xf>
    <xf numFmtId="167" fontId="119" fillId="0" borderId="30" xfId="134" applyNumberFormat="1" applyFont="1" applyFill="1" applyBorder="1" applyAlignment="1">
      <alignment/>
    </xf>
    <xf numFmtId="0" fontId="158" fillId="0" borderId="31" xfId="0" applyFont="1" applyFill="1" applyBorder="1" applyAlignment="1">
      <alignment horizontal="left"/>
    </xf>
    <xf numFmtId="0" fontId="158" fillId="0" borderId="32" xfId="0" applyFont="1" applyFill="1" applyBorder="1" applyAlignment="1">
      <alignment horizontal="left"/>
    </xf>
    <xf numFmtId="0" fontId="28" fillId="0" borderId="7" xfId="0" applyFont="1" applyBorder="1" applyAlignment="1">
      <alignment/>
    </xf>
    <xf numFmtId="0" fontId="28" fillId="0" borderId="37" xfId="0" applyFont="1" applyBorder="1" applyAlignment="1">
      <alignment/>
    </xf>
    <xf numFmtId="0" fontId="21" fillId="0" borderId="6" xfId="0" applyFont="1" applyFill="1" applyBorder="1" applyAlignment="1">
      <alignment horizontal="center" vertical="center" shrinkToFit="1"/>
    </xf>
    <xf numFmtId="0" fontId="21" fillId="0" borderId="23" xfId="0" applyFont="1" applyFill="1" applyBorder="1" applyAlignment="1">
      <alignment horizontal="center" vertical="center" shrinkToFit="1"/>
    </xf>
    <xf numFmtId="0" fontId="21" fillId="0" borderId="40" xfId="0" applyFont="1" applyFill="1" applyBorder="1" applyAlignment="1">
      <alignment horizontal="center" vertical="center" shrinkToFit="1"/>
    </xf>
    <xf numFmtId="0" fontId="34" fillId="0" borderId="36" xfId="0" applyFont="1" applyBorder="1" applyAlignment="1">
      <alignment horizontal="center" shrinkToFit="1"/>
    </xf>
    <xf numFmtId="0" fontId="34" fillId="0" borderId="7" xfId="0" applyFont="1" applyBorder="1" applyAlignment="1">
      <alignment horizontal="center" shrinkToFit="1"/>
    </xf>
    <xf numFmtId="0" fontId="34" fillId="0" borderId="37" xfId="0" applyFont="1" applyBorder="1" applyAlignment="1">
      <alignment horizontal="center" shrinkToFit="1"/>
    </xf>
    <xf numFmtId="0" fontId="34" fillId="0" borderId="75" xfId="0" applyFont="1" applyBorder="1" applyAlignment="1">
      <alignment horizontal="center" shrinkToFit="1"/>
    </xf>
    <xf numFmtId="0" fontId="34" fillId="0" borderId="0" xfId="0" applyFont="1" applyBorder="1" applyAlignment="1">
      <alignment horizontal="center" shrinkToFit="1"/>
    </xf>
    <xf numFmtId="0" fontId="34" fillId="0" borderId="42" xfId="0" applyFont="1" applyBorder="1" applyAlignment="1">
      <alignment horizontal="center" shrinkToFit="1"/>
    </xf>
    <xf numFmtId="0" fontId="21" fillId="0" borderId="0" xfId="0" applyFont="1" applyFill="1" applyBorder="1" applyAlignment="1">
      <alignment horizontal="center" shrinkToFit="1"/>
    </xf>
    <xf numFmtId="3" fontId="28" fillId="0" borderId="24" xfId="134" applyNumberFormat="1" applyFont="1" applyFill="1" applyBorder="1" applyAlignment="1">
      <alignment horizontal="center"/>
    </xf>
    <xf numFmtId="0" fontId="34" fillId="0" borderId="2" xfId="0" applyFont="1" applyFill="1" applyBorder="1" applyAlignment="1">
      <alignment horizontal="center"/>
    </xf>
    <xf numFmtId="0" fontId="34" fillId="0" borderId="26" xfId="0" applyFont="1" applyFill="1" applyBorder="1" applyAlignment="1">
      <alignment horizontal="center"/>
    </xf>
    <xf numFmtId="0" fontId="34" fillId="0" borderId="41" xfId="0" applyFont="1" applyFill="1" applyBorder="1" applyAlignment="1">
      <alignment horizontal="center"/>
    </xf>
    <xf numFmtId="0" fontId="37" fillId="0" borderId="38" xfId="0" applyFont="1" applyFill="1" applyBorder="1" applyAlignment="1">
      <alignment horizontal="center"/>
    </xf>
    <xf numFmtId="0" fontId="37" fillId="0" borderId="2" xfId="0" applyFont="1" applyFill="1" applyBorder="1" applyAlignment="1">
      <alignment horizontal="center"/>
    </xf>
    <xf numFmtId="0" fontId="163" fillId="0" borderId="27" xfId="0" applyFont="1" applyFill="1" applyBorder="1" applyAlignment="1">
      <alignment horizontal="left"/>
    </xf>
    <xf numFmtId="0" fontId="162" fillId="0" borderId="28" xfId="0" applyFont="1" applyFill="1" applyBorder="1" applyAlignment="1">
      <alignment horizontal="left"/>
    </xf>
    <xf numFmtId="0" fontId="162" fillId="0" borderId="29" xfId="0" applyFont="1" applyFill="1" applyBorder="1" applyAlignment="1">
      <alignment horizontal="left"/>
    </xf>
    <xf numFmtId="0" fontId="28" fillId="0" borderId="42" xfId="0" applyFont="1" applyBorder="1" applyAlignment="1">
      <alignment shrinkToFit="1"/>
    </xf>
    <xf numFmtId="0" fontId="21" fillId="0" borderId="38" xfId="0" applyFont="1" applyFill="1" applyBorder="1" applyAlignment="1">
      <alignment horizontal="center" shrinkToFit="1"/>
    </xf>
    <xf numFmtId="0" fontId="28" fillId="0" borderId="39" xfId="0" applyFont="1" applyBorder="1" applyAlignment="1">
      <alignment shrinkToFit="1"/>
    </xf>
    <xf numFmtId="0" fontId="29" fillId="0" borderId="0" xfId="0" applyFont="1" applyFill="1" applyAlignment="1">
      <alignment horizontal="center"/>
    </xf>
    <xf numFmtId="0" fontId="171" fillId="0" borderId="0" xfId="0" applyFont="1" applyFill="1" applyAlignment="1">
      <alignment horizontal="center"/>
    </xf>
    <xf numFmtId="0" fontId="170" fillId="0" borderId="0" xfId="0" applyFont="1" applyFill="1" applyAlignment="1">
      <alignment horizontal="center"/>
    </xf>
    <xf numFmtId="0" fontId="164" fillId="0" borderId="7" xfId="0" applyFont="1" applyFill="1" applyBorder="1" applyAlignment="1">
      <alignment horizontal="left"/>
    </xf>
    <xf numFmtId="0" fontId="138" fillId="0" borderId="7" xfId="0" applyFont="1" applyFill="1" applyBorder="1" applyAlignment="1">
      <alignment horizontal="left"/>
    </xf>
    <xf numFmtId="0" fontId="34" fillId="0" borderId="24" xfId="0" applyFont="1" applyFill="1" applyBorder="1" applyAlignment="1">
      <alignment horizontal="center"/>
    </xf>
    <xf numFmtId="0" fontId="17" fillId="0" borderId="25" xfId="0" applyFont="1" applyFill="1" applyBorder="1" applyAlignment="1">
      <alignment horizontal="center"/>
    </xf>
    <xf numFmtId="3" fontId="26" fillId="26" borderId="30" xfId="134" applyNumberFormat="1" applyFont="1" applyFill="1" applyBorder="1" applyAlignment="1">
      <alignment horizontal="center" shrinkToFit="1"/>
    </xf>
    <xf numFmtId="3" fontId="26" fillId="26" borderId="32" xfId="134" applyNumberFormat="1" applyFont="1" applyFill="1" applyBorder="1" applyAlignment="1">
      <alignment horizontal="center" shrinkToFit="1"/>
    </xf>
    <xf numFmtId="0" fontId="17" fillId="0" borderId="16" xfId="0" applyFont="1" applyFill="1" applyBorder="1" applyAlignment="1">
      <alignment horizontal="center" wrapText="1"/>
    </xf>
    <xf numFmtId="3" fontId="21" fillId="0" borderId="33" xfId="134" applyNumberFormat="1" applyFont="1" applyFill="1" applyBorder="1" applyAlignment="1">
      <alignment horizontal="center" shrinkToFit="1"/>
    </xf>
    <xf numFmtId="3" fontId="21" fillId="0" borderId="34" xfId="134" applyNumberFormat="1" applyFont="1" applyFill="1" applyBorder="1" applyAlignment="1">
      <alignment horizontal="center" shrinkToFit="1"/>
    </xf>
    <xf numFmtId="3" fontId="21" fillId="0" borderId="35" xfId="134" applyNumberFormat="1" applyFont="1" applyFill="1" applyBorder="1" applyAlignment="1">
      <alignment horizontal="center" shrinkToFit="1"/>
    </xf>
    <xf numFmtId="3" fontId="129" fillId="26" borderId="30" xfId="134" applyNumberFormat="1" applyFont="1" applyFill="1" applyBorder="1" applyAlignment="1">
      <alignment horizontal="right" shrinkToFit="1"/>
    </xf>
    <xf numFmtId="3" fontId="127" fillId="0" borderId="30" xfId="0" applyNumberFormat="1" applyFont="1" applyFill="1" applyBorder="1" applyAlignment="1">
      <alignment horizontal="center" shrinkToFit="1"/>
    </xf>
    <xf numFmtId="3" fontId="127" fillId="0" borderId="31" xfId="0" applyNumberFormat="1" applyFont="1" applyFill="1" applyBorder="1" applyAlignment="1">
      <alignment horizontal="center" shrinkToFit="1"/>
    </xf>
    <xf numFmtId="3" fontId="127" fillId="0" borderId="32" xfId="0" applyNumberFormat="1" applyFont="1" applyFill="1" applyBorder="1" applyAlignment="1">
      <alignment horizontal="center" shrinkToFit="1"/>
    </xf>
    <xf numFmtId="3" fontId="26" fillId="26" borderId="31" xfId="134" applyNumberFormat="1" applyFont="1" applyFill="1" applyBorder="1" applyAlignment="1">
      <alignment horizontal="center" shrinkToFit="1"/>
    </xf>
    <xf numFmtId="0" fontId="21" fillId="0" borderId="7" xfId="0" applyFont="1" applyFill="1" applyBorder="1" applyAlignment="1">
      <alignment horizontal="center" shrinkToFit="1"/>
    </xf>
    <xf numFmtId="0" fontId="21" fillId="0" borderId="2" xfId="0" applyFont="1" applyFill="1" applyBorder="1" applyAlignment="1">
      <alignment horizontal="center" shrinkToFit="1"/>
    </xf>
    <xf numFmtId="0" fontId="21" fillId="0" borderId="39" xfId="0" applyFont="1" applyFill="1" applyBorder="1" applyAlignment="1">
      <alignment horizontal="center" shrinkToFit="1"/>
    </xf>
    <xf numFmtId="0" fontId="0" fillId="0" borderId="31" xfId="0" applyBorder="1" applyAlignment="1">
      <alignment/>
    </xf>
    <xf numFmtId="0" fontId="0" fillId="0" borderId="32" xfId="0" applyBorder="1" applyAlignment="1">
      <alignment/>
    </xf>
    <xf numFmtId="3" fontId="28" fillId="0" borderId="13" xfId="134" applyNumberFormat="1" applyFont="1" applyFill="1" applyBorder="1" applyAlignment="1">
      <alignment horizontal="center"/>
    </xf>
    <xf numFmtId="3" fontId="34" fillId="0" borderId="13" xfId="134" applyNumberFormat="1" applyFont="1" applyFill="1" applyBorder="1" applyAlignment="1">
      <alignment horizontal="center"/>
    </xf>
    <xf numFmtId="167" fontId="149" fillId="26" borderId="0" xfId="134" applyNumberFormat="1" applyFont="1" applyFill="1" applyAlignment="1">
      <alignment horizontal="right"/>
    </xf>
    <xf numFmtId="0" fontId="127" fillId="0" borderId="16" xfId="0" applyFont="1" applyFill="1" applyBorder="1" applyAlignment="1">
      <alignment horizontal="left" shrinkToFit="1"/>
    </xf>
    <xf numFmtId="0" fontId="21" fillId="0" borderId="0" xfId="0" applyFont="1" applyAlignment="1">
      <alignment horizontal="left" vertical="center" wrapText="1"/>
    </xf>
    <xf numFmtId="3" fontId="28" fillId="0" borderId="0" xfId="134" applyNumberFormat="1" applyFont="1" applyFill="1" applyAlignment="1">
      <alignment horizontal="center"/>
    </xf>
    <xf numFmtId="0" fontId="28" fillId="0" borderId="16" xfId="0" applyFont="1" applyBorder="1" applyAlignment="1">
      <alignment horizontal="left" shrinkToFit="1"/>
    </xf>
    <xf numFmtId="0" fontId="34" fillId="0" borderId="16" xfId="0" applyFont="1" applyBorder="1" applyAlignment="1">
      <alignment horizontal="left" shrinkToFit="1"/>
    </xf>
    <xf numFmtId="0" fontId="28" fillId="0" borderId="16" xfId="0" applyFont="1" applyFill="1" applyBorder="1" applyAlignment="1">
      <alignment horizontal="left" shrinkToFit="1"/>
    </xf>
    <xf numFmtId="0" fontId="34" fillId="0" borderId="24" xfId="0" applyFont="1" applyBorder="1" applyAlignment="1">
      <alignment horizontal="left" shrinkToFit="1"/>
    </xf>
    <xf numFmtId="0" fontId="127" fillId="0" borderId="16" xfId="0" applyFont="1" applyBorder="1" applyAlignment="1">
      <alignment horizontal="left" shrinkToFit="1"/>
    </xf>
    <xf numFmtId="3" fontId="28" fillId="0" borderId="31" xfId="0" applyNumberFormat="1" applyFont="1" applyBorder="1" applyAlignment="1">
      <alignment horizontal="right"/>
    </xf>
    <xf numFmtId="3" fontId="28" fillId="0" borderId="32" xfId="0" applyNumberFormat="1" applyFont="1" applyBorder="1" applyAlignment="1">
      <alignment horizontal="right"/>
    </xf>
    <xf numFmtId="0" fontId="28" fillId="0" borderId="25" xfId="0" applyFont="1" applyBorder="1" applyAlignment="1">
      <alignment horizontal="left" shrinkToFit="1"/>
    </xf>
    <xf numFmtId="3" fontId="28" fillId="26" borderId="0" xfId="134" applyNumberFormat="1" applyFont="1" applyFill="1" applyAlignment="1">
      <alignment horizontal="right" vertical="center" wrapText="1"/>
    </xf>
    <xf numFmtId="0" fontId="143" fillId="0" borderId="30" xfId="0" applyFont="1" applyBorder="1" applyAlignment="1">
      <alignment horizontal="left" shrinkToFit="1"/>
    </xf>
    <xf numFmtId="0" fontId="143" fillId="0" borderId="31" xfId="0" applyFont="1" applyBorder="1" applyAlignment="1">
      <alignment horizontal="left" shrinkToFit="1"/>
    </xf>
    <xf numFmtId="0" fontId="143" fillId="0" borderId="32" xfId="0" applyFont="1" applyBorder="1" applyAlignment="1">
      <alignment horizontal="left" shrinkToFit="1"/>
    </xf>
    <xf numFmtId="0" fontId="127" fillId="0" borderId="30" xfId="0" applyFont="1" applyBorder="1" applyAlignment="1">
      <alignment horizontal="left" shrinkToFit="1"/>
    </xf>
    <xf numFmtId="0" fontId="127" fillId="0" borderId="31" xfId="0" applyFont="1" applyBorder="1" applyAlignment="1">
      <alignment horizontal="left" shrinkToFit="1"/>
    </xf>
    <xf numFmtId="0" fontId="127" fillId="0" borderId="32" xfId="0" applyFont="1" applyBorder="1" applyAlignment="1">
      <alignment horizontal="left" shrinkToFit="1"/>
    </xf>
    <xf numFmtId="3" fontId="34" fillId="0" borderId="33" xfId="134" applyNumberFormat="1" applyFont="1" applyFill="1" applyBorder="1" applyAlignment="1">
      <alignment horizontal="center" vertical="center" wrapText="1"/>
    </xf>
    <xf numFmtId="3" fontId="34" fillId="0" borderId="34" xfId="134" applyNumberFormat="1" applyFont="1" applyFill="1" applyBorder="1" applyAlignment="1">
      <alignment horizontal="center" vertical="center" wrapText="1"/>
    </xf>
    <xf numFmtId="3" fontId="34" fillId="0" borderId="35" xfId="134" applyNumberFormat="1" applyFont="1" applyFill="1" applyBorder="1" applyAlignment="1">
      <alignment horizontal="center" vertical="center" wrapText="1"/>
    </xf>
    <xf numFmtId="167" fontId="28" fillId="0" borderId="30" xfId="134" applyNumberFormat="1" applyFont="1" applyFill="1" applyBorder="1" applyAlignment="1">
      <alignment horizontal="center" vertical="center" shrinkToFit="1"/>
    </xf>
    <xf numFmtId="167" fontId="28" fillId="0" borderId="31" xfId="134" applyNumberFormat="1" applyFont="1" applyFill="1" applyBorder="1" applyAlignment="1">
      <alignment horizontal="center" vertical="center" shrinkToFit="1"/>
    </xf>
    <xf numFmtId="167" fontId="28" fillId="0" borderId="32" xfId="134" applyNumberFormat="1" applyFont="1" applyFill="1" applyBorder="1" applyAlignment="1">
      <alignment horizontal="center" vertical="center" shrinkToFit="1"/>
    </xf>
    <xf numFmtId="0" fontId="34" fillId="0" borderId="31" xfId="0" applyFont="1" applyFill="1" applyBorder="1" applyAlignment="1">
      <alignment horizontal="center" vertical="center" wrapText="1"/>
    </xf>
    <xf numFmtId="0" fontId="34" fillId="0" borderId="34" xfId="0" applyFont="1" applyFill="1" applyBorder="1" applyAlignment="1">
      <alignment horizontal="center" vertical="center" wrapText="1"/>
    </xf>
    <xf numFmtId="3" fontId="145" fillId="0" borderId="0" xfId="0" applyNumberFormat="1" applyFont="1" applyFill="1" applyBorder="1" applyAlignment="1">
      <alignment horizontal="right"/>
    </xf>
    <xf numFmtId="0" fontId="21" fillId="0" borderId="75" xfId="0" applyFont="1" applyBorder="1" applyAlignment="1">
      <alignment horizontal="center" vertical="center"/>
    </xf>
    <xf numFmtId="0" fontId="21" fillId="0" borderId="0" xfId="0" applyFont="1" applyBorder="1" applyAlignment="1">
      <alignment horizontal="center" vertical="center"/>
    </xf>
    <xf numFmtId="0" fontId="21" fillId="0" borderId="42" xfId="0" applyFont="1" applyBorder="1" applyAlignment="1">
      <alignment horizontal="center" vertical="center"/>
    </xf>
    <xf numFmtId="3" fontId="34" fillId="0" borderId="0" xfId="0" applyNumberFormat="1" applyFont="1" applyFill="1" applyBorder="1" applyAlignment="1">
      <alignment horizontal="right"/>
    </xf>
    <xf numFmtId="3" fontId="134" fillId="0" borderId="0" xfId="0" applyNumberFormat="1" applyFont="1" applyFill="1" applyBorder="1" applyAlignment="1">
      <alignment horizontal="right"/>
    </xf>
    <xf numFmtId="0" fontId="28" fillId="0" borderId="0" xfId="0" applyFont="1" applyFill="1" applyBorder="1" applyAlignment="1">
      <alignment horizontal="left" wrapText="1"/>
    </xf>
    <xf numFmtId="0" fontId="34" fillId="0" borderId="28" xfId="0" applyFont="1" applyFill="1" applyBorder="1" applyAlignment="1">
      <alignment horizontal="center" vertical="center" wrapText="1"/>
    </xf>
    <xf numFmtId="167" fontId="28" fillId="0" borderId="30" xfId="134" applyNumberFormat="1" applyFont="1" applyFill="1" applyBorder="1" applyAlignment="1">
      <alignment horizontal="right" vertical="center" shrinkToFit="1"/>
    </xf>
    <xf numFmtId="167" fontId="28" fillId="0" borderId="31" xfId="134" applyNumberFormat="1" applyFont="1" applyFill="1" applyBorder="1" applyAlignment="1">
      <alignment horizontal="right" vertical="center" shrinkToFit="1"/>
    </xf>
    <xf numFmtId="167" fontId="28" fillId="0" borderId="32" xfId="134" applyNumberFormat="1" applyFont="1" applyFill="1" applyBorder="1" applyAlignment="1">
      <alignment horizontal="right" vertical="center" shrinkToFit="1"/>
    </xf>
    <xf numFmtId="0" fontId="21" fillId="0" borderId="0" xfId="0" applyFont="1" applyBorder="1" applyAlignment="1">
      <alignment horizontal="left" wrapText="1"/>
    </xf>
    <xf numFmtId="3" fontId="149" fillId="0" borderId="0" xfId="134" applyNumberFormat="1" applyFont="1" applyFill="1" applyBorder="1" applyAlignment="1">
      <alignment horizontal="right" shrinkToFit="1"/>
    </xf>
    <xf numFmtId="0" fontId="284" fillId="0" borderId="0" xfId="0" applyFont="1" applyFill="1" applyBorder="1" applyAlignment="1">
      <alignment horizontal="center" shrinkToFit="1"/>
    </xf>
    <xf numFmtId="0" fontId="284" fillId="0" borderId="0" xfId="0" applyFont="1" applyFill="1" applyAlignment="1">
      <alignment horizontal="left"/>
    </xf>
    <xf numFmtId="0" fontId="284" fillId="0" borderId="0" xfId="0" applyFont="1" applyFill="1" applyBorder="1" applyAlignment="1">
      <alignment horizontal="left"/>
    </xf>
    <xf numFmtId="3" fontId="33" fillId="0" borderId="0" xfId="134" applyNumberFormat="1" applyFont="1" applyFill="1" applyAlignment="1">
      <alignment horizontal="left"/>
    </xf>
    <xf numFmtId="0" fontId="34" fillId="0" borderId="0" xfId="0" applyFont="1" applyFill="1" applyBorder="1" applyAlignment="1">
      <alignment horizontal="left" shrinkToFit="1"/>
    </xf>
  </cellXfs>
  <cellStyles count="369">
    <cellStyle name="Normal" xfId="0"/>
    <cellStyle name="          &#13;&#10;shell=progman.exe&#13;&#10;m" xfId="15"/>
    <cellStyle name=",." xfId="16"/>
    <cellStyle name="." xfId="17"/>
    <cellStyle name="??" xfId="18"/>
    <cellStyle name="?? [0.00]_ Att. 1- Cover" xfId="19"/>
    <cellStyle name="?? [0]" xfId="20"/>
    <cellStyle name="??&amp;O?&amp;H?_x0008__x000F__x0007_?_x0007__x0001__x0001_" xfId="21"/>
    <cellStyle name="??&amp;O?&amp;H?_x0008_??_x0007__x0001__x0001_" xfId="22"/>
    <cellStyle name="?_x001D_??%U©÷u&amp;H©÷9_x0008_? s&#10;_x0007__x0001__x0001_" xfId="23"/>
    <cellStyle name="???? [0.00]_laroux" xfId="24"/>
    <cellStyle name="????_laroux" xfId="25"/>
    <cellStyle name="???[0]_?? DI" xfId="26"/>
    <cellStyle name="???_?? DI" xfId="27"/>
    <cellStyle name="??[0]_BRE" xfId="28"/>
    <cellStyle name="??_ ??? ???? " xfId="29"/>
    <cellStyle name="??A? [0]_ÿÿÿÿÿÿ_1_¢¬???¢â? " xfId="30"/>
    <cellStyle name="??A?_ÿÿÿÿÿÿ_1_¢¬???¢â? " xfId="31"/>
    <cellStyle name="?¡±¢¥?_?¨ù??¢´¢¥_¢¬???¢â? " xfId="32"/>
    <cellStyle name="?ðÇ%U?&amp;H?_x0008_?s&#10;_x0007__x0001__x0001_" xfId="33"/>
    <cellStyle name="_Belaz 19" xfId="34"/>
    <cellStyle name="_Book1" xfId="35"/>
    <cellStyle name="_LuuNgay29-12-2008DT  KAMAZ 1552 sua" xfId="36"/>
    <cellStyle name="•W€_STDFOR" xfId="37"/>
    <cellStyle name="•W_’·Šú‰p•¶" xfId="38"/>
    <cellStyle name="W_STDFOR" xfId="39"/>
    <cellStyle name="1" xfId="40"/>
    <cellStyle name="¹éºÐÀ²_±âÅ¸" xfId="41"/>
    <cellStyle name="2" xfId="42"/>
    <cellStyle name="20% - Accent1" xfId="43"/>
    <cellStyle name="20% - Accent2" xfId="44"/>
    <cellStyle name="20% - Accent3" xfId="45"/>
    <cellStyle name="20% - Accent4" xfId="46"/>
    <cellStyle name="20% - Accent5" xfId="47"/>
    <cellStyle name="20% - Accent6" xfId="48"/>
    <cellStyle name="3" xfId="49"/>
    <cellStyle name="4" xfId="50"/>
    <cellStyle name="40% - Accent1" xfId="51"/>
    <cellStyle name="40% - Accent2" xfId="52"/>
    <cellStyle name="40% - Accent3" xfId="53"/>
    <cellStyle name="40% - Accent4" xfId="54"/>
    <cellStyle name="40% - Accent5" xfId="55"/>
    <cellStyle name="40% - Accent6" xfId="56"/>
    <cellStyle name="52" xfId="57"/>
    <cellStyle name="6" xfId="58"/>
    <cellStyle name="60% - Accent1" xfId="59"/>
    <cellStyle name="60% - Accent2" xfId="60"/>
    <cellStyle name="60% - Accent3" xfId="61"/>
    <cellStyle name="60% - Accent4" xfId="62"/>
    <cellStyle name="60% - Accent5" xfId="63"/>
    <cellStyle name="60% - Accent6" xfId="64"/>
    <cellStyle name="Accent1" xfId="65"/>
    <cellStyle name="Accent2" xfId="66"/>
    <cellStyle name="Accent3" xfId="67"/>
    <cellStyle name="Accent4" xfId="68"/>
    <cellStyle name="Accent5" xfId="69"/>
    <cellStyle name="Accent6" xfId="70"/>
    <cellStyle name="AeE­ [0]_´eAN°yC￥ " xfId="71"/>
    <cellStyle name="ÅëÈ­ [0]_¿ì¹°Åë" xfId="72"/>
    <cellStyle name="AeE­ [0]_INQUIRY ¿?¾÷AßAø " xfId="73"/>
    <cellStyle name="ÅëÈ­ [0]_ÿÿÿÿÿÿ" xfId="74"/>
    <cellStyle name="AeE­_´eAN°yC￥ " xfId="75"/>
    <cellStyle name="ÅëÈ­_¿ì¹°Åë" xfId="76"/>
    <cellStyle name="AeE­_INQUIRY ¿?¾÷AßAø " xfId="77"/>
    <cellStyle name="ÅëÈ­_ÿÿÿÿÿÿ" xfId="78"/>
    <cellStyle name="APPEAR" xfId="79"/>
    <cellStyle name="args.style" xfId="80"/>
    <cellStyle name="AÞ¸¶ [0]_´eAN°yC￥ " xfId="81"/>
    <cellStyle name="ÄÞ¸¶ [0]_¿ì¹°Åë" xfId="82"/>
    <cellStyle name="AÞ¸¶ [0]_INQUIRY ¿?¾÷AßAø " xfId="83"/>
    <cellStyle name="ÄÞ¸¶ [0]_ÿÿÿÿÿÿ" xfId="84"/>
    <cellStyle name="AÞ¸¶_´eAN°yC￥ " xfId="85"/>
    <cellStyle name="ÄÞ¸¶_¿ì¹°Åë" xfId="86"/>
    <cellStyle name="AÞ¸¶_INQUIRY ¿?¾÷AßAø " xfId="87"/>
    <cellStyle name="ÄÞ¸¶_ÿÿÿÿÿÿ" xfId="88"/>
    <cellStyle name="Bad" xfId="89"/>
    <cellStyle name="Body" xfId="90"/>
    <cellStyle name="C?AØ_¿?¾÷CoE² " xfId="91"/>
    <cellStyle name="Ç¥ÁØ_´çÃÊ±¸ÀÔ»ý»ê" xfId="92"/>
    <cellStyle name="C￥AØ_´eAN°yC￥ " xfId="93"/>
    <cellStyle name="Ç¥ÁØ_¿ù°£¿ä¾àº¸°í" xfId="94"/>
    <cellStyle name="C￥AØ_¿μ¾÷CoE² " xfId="95"/>
    <cellStyle name="Ç¥ÁØ_°èÈ¹" xfId="96"/>
    <cellStyle name="Calc Currency (0)" xfId="97"/>
    <cellStyle name="Calc Currency (2)" xfId="98"/>
    <cellStyle name="Calc Percent (0)" xfId="99"/>
    <cellStyle name="Calc Percent (1)" xfId="100"/>
    <cellStyle name="Calc Percent (2)" xfId="101"/>
    <cellStyle name="Calc Units (0)" xfId="102"/>
    <cellStyle name="Calc Units (1)" xfId="103"/>
    <cellStyle name="Calc Units (2)" xfId="104"/>
    <cellStyle name="Calculation" xfId="105"/>
    <cellStyle name="category" xfId="106"/>
    <cellStyle name="Centered Heading" xfId="107"/>
    <cellStyle name="CenterHead" xfId="108"/>
    <cellStyle name="Check Cell" xfId="109"/>
    <cellStyle name="Column_Title" xfId="110"/>
    <cellStyle name="Comma" xfId="111"/>
    <cellStyle name="Comma  - Style1" xfId="112"/>
    <cellStyle name="Comma  - Style2" xfId="113"/>
    <cellStyle name="Comma  - Style3" xfId="114"/>
    <cellStyle name="Comma  - Style4" xfId="115"/>
    <cellStyle name="Comma  - Style5" xfId="116"/>
    <cellStyle name="Comma  - Style6" xfId="117"/>
    <cellStyle name="Comma  - Style7" xfId="118"/>
    <cellStyle name="Comma  - Style8" xfId="119"/>
    <cellStyle name="Comma %" xfId="120"/>
    <cellStyle name="Comma [0]" xfId="121"/>
    <cellStyle name="Comma [0]_BANGCANDOI" xfId="122"/>
    <cellStyle name="Comma [00]" xfId="123"/>
    <cellStyle name="Comma 0.0" xfId="124"/>
    <cellStyle name="Comma 0.0%" xfId="125"/>
    <cellStyle name="Comma 0.0_22310 Draf Financial Statements - Hop nhat PDC" xfId="126"/>
    <cellStyle name="Comma 0.00" xfId="127"/>
    <cellStyle name="Comma 0.00%" xfId="128"/>
    <cellStyle name="Comma 0.00_22310 Draf Financial Statements - Hop nhat PDC" xfId="129"/>
    <cellStyle name="Comma 0.000" xfId="130"/>
    <cellStyle name="Comma 0.000%" xfId="131"/>
    <cellStyle name="Comma 0.000_22310 Draf Financial Statements - Hop nhat PDC" xfId="132"/>
    <cellStyle name="comma zerodec" xfId="133"/>
    <cellStyle name="Comma_BANGCANDOI" xfId="134"/>
    <cellStyle name="Comma_Worksheet in 2231 Worksheet of report" xfId="135"/>
    <cellStyle name="Comma0" xfId="136"/>
    <cellStyle name="Company Name" xfId="137"/>
    <cellStyle name="Copied" xfId="138"/>
    <cellStyle name="Co聭ma_Sheet1" xfId="139"/>
    <cellStyle name="CR Comma" xfId="140"/>
    <cellStyle name="CR Currency" xfId="141"/>
    <cellStyle name="Credit" xfId="142"/>
    <cellStyle name="Credit subtotal" xfId="143"/>
    <cellStyle name="Credit Total" xfId="144"/>
    <cellStyle name="Credit_22310 Draf Financial Statements - Hop nhat PDC" xfId="145"/>
    <cellStyle name="Currency" xfId="146"/>
    <cellStyle name="Currency %" xfId="147"/>
    <cellStyle name="Currency [0]" xfId="148"/>
    <cellStyle name="Currency [00]" xfId="149"/>
    <cellStyle name="Currency 0.0" xfId="150"/>
    <cellStyle name="Currency 0.0%" xfId="151"/>
    <cellStyle name="Currency 0.0_22310 Draf Financial Statements - Hop nhat PDC" xfId="152"/>
    <cellStyle name="Currency 0.00" xfId="153"/>
    <cellStyle name="Currency 0.00%" xfId="154"/>
    <cellStyle name="Currency 0.00_22310 Draf Financial Statements - Hop nhat PDC" xfId="155"/>
    <cellStyle name="Currency 0.000" xfId="156"/>
    <cellStyle name="Currency 0.000%" xfId="157"/>
    <cellStyle name="Currency 0.000_22310 Draf Financial Statements - Hop nhat PDC" xfId="158"/>
    <cellStyle name="Currency0" xfId="159"/>
    <cellStyle name="Currency1" xfId="160"/>
    <cellStyle name="Date" xfId="161"/>
    <cellStyle name="Date Short" xfId="162"/>
    <cellStyle name="Date_Bao Cao Kiem Tra  trung bay Ke milk-yomilk CK 2" xfId="163"/>
    <cellStyle name="Debit" xfId="164"/>
    <cellStyle name="Debit subtotal" xfId="165"/>
    <cellStyle name="Debit Total" xfId="166"/>
    <cellStyle name="Debit_22310 Draf Financial Statements - Hop nhat PDC" xfId="167"/>
    <cellStyle name="Dezimal [0]_35ERI8T2gbIEMixb4v26icuOo" xfId="168"/>
    <cellStyle name="Dezimal_35ERI8T2gbIEMixb4v26icuOo" xfId="169"/>
    <cellStyle name="Dollar (zero dec)" xfId="170"/>
    <cellStyle name="Enter Currency (0)" xfId="171"/>
    <cellStyle name="Enter Currency (2)" xfId="172"/>
    <cellStyle name="Enter Units (0)" xfId="173"/>
    <cellStyle name="Enter Units (1)" xfId="174"/>
    <cellStyle name="Enter Units (2)" xfId="175"/>
    <cellStyle name="Entered" xfId="176"/>
    <cellStyle name="Euro" xfId="177"/>
    <cellStyle name="Explanatory Text" xfId="178"/>
    <cellStyle name="Fixed" xfId="179"/>
    <cellStyle name="Good" xfId="180"/>
    <cellStyle name="Grey" xfId="181"/>
    <cellStyle name="ha" xfId="182"/>
    <cellStyle name="Head 1" xfId="183"/>
    <cellStyle name="HEADER" xfId="184"/>
    <cellStyle name="Header1" xfId="185"/>
    <cellStyle name="Header2" xfId="186"/>
    <cellStyle name="Heading" xfId="187"/>
    <cellStyle name="Heading 1" xfId="188"/>
    <cellStyle name="Heading 2" xfId="189"/>
    <cellStyle name="Heading 3" xfId="190"/>
    <cellStyle name="Heading 4" xfId="191"/>
    <cellStyle name="Heading No Underline" xfId="192"/>
    <cellStyle name="Heading With Underline" xfId="193"/>
    <cellStyle name="Heading1" xfId="194"/>
    <cellStyle name="Heading2" xfId="195"/>
    <cellStyle name="HEADINGS" xfId="196"/>
    <cellStyle name="HEADINGSTOP" xfId="197"/>
    <cellStyle name="headoption" xfId="198"/>
    <cellStyle name="HIDE" xfId="199"/>
    <cellStyle name="Hoa-Scholl" xfId="200"/>
    <cellStyle name="Input" xfId="201"/>
    <cellStyle name="Input [yellow]" xfId="202"/>
    <cellStyle name="KHANH" xfId="203"/>
    <cellStyle name="Ledger 17 x 11 in" xfId="204"/>
    <cellStyle name="left" xfId="205"/>
    <cellStyle name="Link Currency (0)" xfId="206"/>
    <cellStyle name="Link Currency (2)" xfId="207"/>
    <cellStyle name="Link Units (0)" xfId="208"/>
    <cellStyle name="Link Units (1)" xfId="209"/>
    <cellStyle name="Link Units (2)" xfId="210"/>
    <cellStyle name="Linked Cell" xfId="211"/>
    <cellStyle name="MainHead" xfId="212"/>
    <cellStyle name="MARK" xfId="213"/>
    <cellStyle name="Migliaia (0)_CALPREZZ" xfId="214"/>
    <cellStyle name="Migliaia_ PESO ELETTR." xfId="215"/>
    <cellStyle name="Millares [0]_Well Timing" xfId="216"/>
    <cellStyle name="Millares_Well Timing" xfId="217"/>
    <cellStyle name="Milliers [0]_      " xfId="218"/>
    <cellStyle name="Milliers_      " xfId="219"/>
    <cellStyle name="Model" xfId="220"/>
    <cellStyle name="moi" xfId="221"/>
    <cellStyle name="Moneda [0]_Well Timing" xfId="222"/>
    <cellStyle name="Moneda_Well Timing" xfId="223"/>
    <cellStyle name="Monétaire [0]_      " xfId="224"/>
    <cellStyle name="Monétaire_      " xfId="225"/>
    <cellStyle name="n" xfId="226"/>
    <cellStyle name="n1" xfId="227"/>
    <cellStyle name="Neutral" xfId="228"/>
    <cellStyle name="New Times Roman" xfId="229"/>
    <cellStyle name="no dec" xfId="230"/>
    <cellStyle name="Normal - Style1" xfId="231"/>
    <cellStyle name="Normal - 유형1" xfId="232"/>
    <cellStyle name="Normal_CF WP" xfId="233"/>
    <cellStyle name="Normal_chiphichung" xfId="234"/>
    <cellStyle name="Normal_Worksheet in 2231 Worksheet of report" xfId="235"/>
    <cellStyle name="Normale_ PESO ELETTR." xfId="236"/>
    <cellStyle name="Note" xfId="237"/>
    <cellStyle name="oft Excel]&#13;&#10;Comment=open=/f ‚ðw’è‚·‚é‚ÆAƒ†[ƒU[’è‹`ŠÖ”‚ðŠÖ”“\‚è•t‚¯‚Ìˆê——‚É“o˜^‚·‚é‚±‚Æ‚ª‚Å‚«‚Ü‚·B&#13;&#10;Maximized" xfId="238"/>
    <cellStyle name="oft Excel]&#13;&#10;Comment=open=/f ‚ðŽw’è‚·‚é‚ÆAƒ†[ƒU[’è‹`ŠÖ”‚ðŠÖ”“\‚è•t‚¯‚Ìˆê——‚É“o˜^‚·‚é‚±‚Æ‚ª‚Å‚«‚Ü‚·B&#13;&#10;Maximized" xfId="239"/>
    <cellStyle name="oft Excel]&#13;&#10;Comment=The open=/f lines load custom functions into the Paste Function list.&#13;&#10;Maximized=2&#13;&#10;Basics=1&#13;&#10;A" xfId="240"/>
    <cellStyle name="oft Excel]&#13;&#10;Comment=The open=/f lines load custom functions into the Paste Function list.&#13;&#10;Maximized=3&#13;&#10;Basics=1&#13;&#10;A" xfId="241"/>
    <cellStyle name="omma [0]_Mktg Prog" xfId="242"/>
    <cellStyle name="ormal_Sheet1_1" xfId="243"/>
    <cellStyle name="Output" xfId="244"/>
    <cellStyle name="Pattern_G¹t TTHG_2" xfId="245"/>
    <cellStyle name="per.style" xfId="246"/>
    <cellStyle name="Percent" xfId="247"/>
    <cellStyle name="Percent %" xfId="248"/>
    <cellStyle name="Percent % Long Underline" xfId="249"/>
    <cellStyle name="Percent %_22310 Draf Financial Statements - Hop nhat PDC" xfId="250"/>
    <cellStyle name="Percent (0)" xfId="251"/>
    <cellStyle name="Percent [0]" xfId="252"/>
    <cellStyle name="Percent [00]" xfId="253"/>
    <cellStyle name="Percent [2]" xfId="254"/>
    <cellStyle name="Percent 0.0%" xfId="255"/>
    <cellStyle name="Percent 0.0% Long Underline" xfId="256"/>
    <cellStyle name="Percent 0.0%_22310 Draf Financial Statements - Hop nhat PDC" xfId="257"/>
    <cellStyle name="Percent 0.00%" xfId="258"/>
    <cellStyle name="Percent 0.00% Long Underline" xfId="259"/>
    <cellStyle name="Percent 0.00%_22310 Draf Financial Statements - Hop nhat PDC" xfId="260"/>
    <cellStyle name="Percent 0.000%" xfId="261"/>
    <cellStyle name="Percent 0.000% Long Underline" xfId="262"/>
    <cellStyle name="Percent 0.000%_22310 Draf Financial Statements - Hop nhat PDC" xfId="263"/>
    <cellStyle name="PERCENTAGE" xfId="264"/>
    <cellStyle name="PrePop Currency (0)" xfId="265"/>
    <cellStyle name="PrePop Currency (2)" xfId="266"/>
    <cellStyle name="PrePop Units (0)" xfId="267"/>
    <cellStyle name="PrePop Units (1)" xfId="268"/>
    <cellStyle name="PrePop Units (2)" xfId="269"/>
    <cellStyle name="pricing" xfId="270"/>
    <cellStyle name="PSChar" xfId="271"/>
    <cellStyle name="PSHeading" xfId="272"/>
    <cellStyle name="regstoresfromspecstores" xfId="273"/>
    <cellStyle name="RevList" xfId="274"/>
    <cellStyle name="s]&#13;&#10;spooler=yes&#13;&#10;load=&#13;&#10;Beep=yes&#13;&#10;NullPort=None&#13;&#10;BorderWidth=3&#13;&#10;CursorBlinkRate=1200&#13;&#10;DoubleClickSpeed=452&#13;&#10;Programs=co" xfId="275"/>
    <cellStyle name="SHADEDSTORES" xfId="276"/>
    <cellStyle name="specstores" xfId="277"/>
    <cellStyle name="Standard_Anpassen der Amortisation" xfId="278"/>
    <cellStyle name="Style 1" xfId="279"/>
    <cellStyle name="subhead" xfId="280"/>
    <cellStyle name="Subtotal" xfId="281"/>
    <cellStyle name="T" xfId="282"/>
    <cellStyle name="T_BL 146" xfId="283"/>
    <cellStyle name="T_BL 195" xfId="284"/>
    <cellStyle name="T_Book1" xfId="285"/>
    <cellStyle name="T_Book1_BELAZ 7522-74" xfId="286"/>
    <cellStyle name="T_Book1_BL 104" xfId="287"/>
    <cellStyle name="T_Book1_BL 145" xfId="288"/>
    <cellStyle name="T_Book1_BL 160" xfId="289"/>
    <cellStyle name="T_Book1_Book1" xfId="290"/>
    <cellStyle name="T_Book1_Book1_Belaz 19" xfId="291"/>
    <cellStyle name="T_Book1_Book1_DT 9435.xls (Moi nhat)" xfId="292"/>
    <cellStyle name="T_Book1_LuuNgay11-01-2008Hoa BHXH 2006" xfId="293"/>
    <cellStyle name="T_Book1_Mau theo  BELAZ 2007" xfId="294"/>
    <cellStyle name="T_Book1_viet" xfId="295"/>
    <cellStyle name="T_Book1_xe KAMAZ 9427" xfId="296"/>
    <cellStyle name="T_Cac bao cao TB  Milk-Yomilk-co Ke- CK 1-Vinh Thang" xfId="297"/>
    <cellStyle name="T_Danh sach chua nop bcao trung bay CK 1 co ke tinh den 1-3-06" xfId="298"/>
    <cellStyle name="T_luong PCNKT -08" xfId="299"/>
    <cellStyle name="T_sua chua cham trung bay  mien Bac" xfId="300"/>
    <cellStyle name="T_XE  02 MD" xfId="301"/>
    <cellStyle name="T_XE  02 MD_Book1" xfId="302"/>
    <cellStyle name="T_XE 19 MD" xfId="303"/>
    <cellStyle name="T_XE 19 MD_Book1" xfId="304"/>
    <cellStyle name="Text Indent A" xfId="305"/>
    <cellStyle name="Text Indent B" xfId="306"/>
    <cellStyle name="Text Indent C" xfId="307"/>
    <cellStyle name="th" xfId="308"/>
    <cellStyle name="þ_x001D_ð¤_x000C_¯þ_x0014_&#13;¨þU_x0001_À_x0004_ _x0015__x000F__x0001__x0001_" xfId="309"/>
    <cellStyle name="þ_x001D_ð·_x000C_æþ'&#13;ßþU_x0001_Ø_x0005_ü_x0014__x0007__x0001__x0001_" xfId="310"/>
    <cellStyle name="þ_x001D_ðÇ%Uý—&amp;Hý9_x0008_Ÿ s&#10;_x0007__x0001__x0001_" xfId="311"/>
    <cellStyle name="þ_x001D_ðK_x000C_Fý_x001B_&#13;9ýU_x0001_Ð_x0008_¦)_x0007__x0001__x0001_" xfId="312"/>
    <cellStyle name="Tickmark" xfId="313"/>
    <cellStyle name="Title" xfId="314"/>
    <cellStyle name="Total" xfId="315"/>
    <cellStyle name="Valuta (0)_CALPREZZ" xfId="316"/>
    <cellStyle name="Valuta_ PESO ELETTR." xfId="317"/>
    <cellStyle name="viet" xfId="318"/>
    <cellStyle name="viet2" xfId="319"/>
    <cellStyle name="VN new romanNormal" xfId="320"/>
    <cellStyle name="VN time new roman" xfId="321"/>
    <cellStyle name="vnbo" xfId="322"/>
    <cellStyle name="vnhead1" xfId="323"/>
    <cellStyle name="vnhead2" xfId="324"/>
    <cellStyle name="vnhead3" xfId="325"/>
    <cellStyle name="vnhead4" xfId="326"/>
    <cellStyle name="vntxt1" xfId="327"/>
    <cellStyle name="vntxt2" xfId="328"/>
    <cellStyle name="Währung [0]_Compiling Utility Macros" xfId="329"/>
    <cellStyle name="Währung_Compiling Utility Macros" xfId="330"/>
    <cellStyle name="Warning Text" xfId="331"/>
    <cellStyle name="wrap" xfId="332"/>
    <cellStyle name="Wไhrung [0]_35ERI8T2gbIEMixb4v26icuOo" xfId="333"/>
    <cellStyle name="Wไhrung_35ERI8T2gbIEMixb4v26icuOo" xfId="334"/>
    <cellStyle name="XComma" xfId="335"/>
    <cellStyle name="XComma 0.0" xfId="336"/>
    <cellStyle name="XComma 0.00" xfId="337"/>
    <cellStyle name="XComma 0.000" xfId="338"/>
    <cellStyle name="XCurrency" xfId="339"/>
    <cellStyle name="XCurrency 0.0" xfId="340"/>
    <cellStyle name="XCurrency 0.00" xfId="341"/>
    <cellStyle name="XCurrency 0.000" xfId="342"/>
    <cellStyle name="xuan" xfId="343"/>
    <cellStyle name="เครื่องหมายสกุลเงิน [0]_FTC_OFFER" xfId="344"/>
    <cellStyle name="เครื่องหมายสกุลเงิน_FTC_OFFER" xfId="345"/>
    <cellStyle name="ปกติ_FTC_OFFER" xfId="346"/>
    <cellStyle name=" [0.00]_ Att. 1- Cover" xfId="347"/>
    <cellStyle name="_ Att. 1- Cover" xfId="348"/>
    <cellStyle name="?_ Att. 1- Cover" xfId="349"/>
    <cellStyle name="똿뗦먛귟 [0.00]_PRODUCT DETAIL Q1" xfId="350"/>
    <cellStyle name="똿뗦먛귟_PRODUCT DETAIL Q1" xfId="351"/>
    <cellStyle name="믅됞 [0.00]_PRODUCT DETAIL Q1" xfId="352"/>
    <cellStyle name="믅됞_PRODUCT DETAIL Q1" xfId="353"/>
    <cellStyle name="백분율_††††† " xfId="354"/>
    <cellStyle name="뷭?_BOOKSHIP" xfId="355"/>
    <cellStyle name="쉼표 [0]_PAY-SUM-6" xfId="356"/>
    <cellStyle name="콤마 [ - 유형1" xfId="357"/>
    <cellStyle name="콤마 [ - 유형2" xfId="358"/>
    <cellStyle name="콤마 [ - 유형3" xfId="359"/>
    <cellStyle name="콤마 [ - 유형4" xfId="360"/>
    <cellStyle name="콤마 [ - 유형5" xfId="361"/>
    <cellStyle name="콤마 [ - 유형6" xfId="362"/>
    <cellStyle name="콤마 [ - 유형7" xfId="363"/>
    <cellStyle name="콤마 [ - 유형8" xfId="364"/>
    <cellStyle name="콤마 [0]_ 비목별 월별기술 " xfId="365"/>
    <cellStyle name="콤마_ 비목별 월별기술 " xfId="366"/>
    <cellStyle name="통화 [0]_††††† " xfId="367"/>
    <cellStyle name="통화_††††† " xfId="368"/>
    <cellStyle name="표준_(정보부문)월별인원계획" xfId="369"/>
    <cellStyle name="一般_00Q3902REV.1" xfId="370"/>
    <cellStyle name="千分位[0]_00Q3902REV.1" xfId="371"/>
    <cellStyle name="千分位_00Q3902REV.1" xfId="372"/>
    <cellStyle name="常规_4月份型体汇总表" xfId="373"/>
    <cellStyle name="桁区切り [0.00]_laroux" xfId="374"/>
    <cellStyle name="桁区切り_08-00 NET Summary" xfId="375"/>
    <cellStyle name="標準_05-12 Requirment by Client" xfId="376"/>
    <cellStyle name="貨幣 [0]_00Q3902REV.1" xfId="377"/>
    <cellStyle name="貨幣[0]_BRE" xfId="378"/>
    <cellStyle name="貨幣_00Q3902REV.1" xfId="379"/>
    <cellStyle name="通貨 [0.00]_laroux" xfId="380"/>
    <cellStyle name="通貨_laroux" xfId="381"/>
    <cellStyle name="非表示" xfId="3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0</xdr:row>
      <xdr:rowOff>0</xdr:rowOff>
    </xdr:from>
    <xdr:to>
      <xdr:col>5</xdr:col>
      <xdr:colOff>1171575</xdr:colOff>
      <xdr:row>0</xdr:row>
      <xdr:rowOff>0</xdr:rowOff>
    </xdr:to>
    <xdr:sp>
      <xdr:nvSpPr>
        <xdr:cNvPr id="1" name="Line 1"/>
        <xdr:cNvSpPr>
          <a:spLocks/>
        </xdr:cNvSpPr>
      </xdr:nvSpPr>
      <xdr:spPr>
        <a:xfrm flipH="1">
          <a:off x="81915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466725</xdr:colOff>
      <xdr:row>0</xdr:row>
      <xdr:rowOff>0</xdr:rowOff>
    </xdr:from>
    <xdr:to>
      <xdr:col>5</xdr:col>
      <xdr:colOff>1171575</xdr:colOff>
      <xdr:row>0</xdr:row>
      <xdr:rowOff>0</xdr:rowOff>
    </xdr:to>
    <xdr:sp>
      <xdr:nvSpPr>
        <xdr:cNvPr id="2" name="Line 2"/>
        <xdr:cNvSpPr>
          <a:spLocks/>
        </xdr:cNvSpPr>
      </xdr:nvSpPr>
      <xdr:spPr>
        <a:xfrm flipH="1">
          <a:off x="81915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AT447"/>
  <sheetViews>
    <sheetView zoomScalePageLayoutView="0" workbookViewId="0" topLeftCell="A126">
      <selection activeCell="A142" sqref="A142"/>
    </sheetView>
  </sheetViews>
  <sheetFormatPr defaultColWidth="8.796875" defaultRowHeight="22.5" customHeight="1"/>
  <cols>
    <col min="1" max="1" width="41.09765625" style="607" customWidth="1"/>
    <col min="2" max="2" width="6.09765625" style="613" customWidth="1"/>
    <col min="3" max="3" width="8.3984375" style="613" bestFit="1" customWidth="1"/>
    <col min="4" max="5" width="15.19921875" style="777" customWidth="1"/>
    <col min="6" max="6" width="16.8984375" style="778" hidden="1" customWidth="1"/>
    <col min="7" max="7" width="70.3984375" style="779" hidden="1" customWidth="1"/>
    <col min="8" max="8" width="17" style="780" hidden="1" customWidth="1"/>
    <col min="9" max="9" width="17.09765625" style="780" hidden="1" customWidth="1"/>
    <col min="10" max="18" width="0" style="780" hidden="1" customWidth="1"/>
    <col min="19" max="19" width="19.09765625" style="781" hidden="1" customWidth="1"/>
    <col min="20" max="20" width="19.59765625" style="780" hidden="1" customWidth="1"/>
    <col min="21" max="21" width="15.59765625" style="782" hidden="1" customWidth="1"/>
    <col min="22" max="22" width="14.8984375" style="780" hidden="1" customWidth="1"/>
    <col min="23" max="23" width="17.5" style="780" hidden="1" customWidth="1"/>
    <col min="24" max="24" width="10.8984375" style="780" hidden="1" customWidth="1"/>
    <col min="25" max="46" width="0" style="780" hidden="1" customWidth="1"/>
    <col min="47" max="16384" width="9" style="607" customWidth="1"/>
  </cols>
  <sheetData>
    <row r="1" spans="1:5" ht="22.5" customHeight="1">
      <c r="A1" s="1108" t="s">
        <v>1333</v>
      </c>
      <c r="B1" s="1108"/>
      <c r="C1" s="1092" t="s">
        <v>767</v>
      </c>
      <c r="D1" s="1092"/>
      <c r="E1" s="1092"/>
    </row>
    <row r="2" spans="1:46" s="608" customFormat="1" ht="18.75" customHeight="1">
      <c r="A2" s="1107" t="s">
        <v>1335</v>
      </c>
      <c r="B2" s="1107"/>
      <c r="C2" s="1093" t="s">
        <v>1336</v>
      </c>
      <c r="D2" s="1093"/>
      <c r="E2" s="1093"/>
      <c r="F2" s="783"/>
      <c r="G2" s="784"/>
      <c r="H2" s="785"/>
      <c r="I2" s="785"/>
      <c r="J2" s="785"/>
      <c r="K2" s="785"/>
      <c r="L2" s="785"/>
      <c r="M2" s="785"/>
      <c r="N2" s="785"/>
      <c r="O2" s="785"/>
      <c r="P2" s="785"/>
      <c r="Q2" s="785"/>
      <c r="R2" s="785"/>
      <c r="S2" s="786"/>
      <c r="T2" s="785"/>
      <c r="U2" s="787"/>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row>
    <row r="3" spans="1:46" s="608" customFormat="1" ht="15" customHeight="1">
      <c r="A3" s="609"/>
      <c r="B3" s="610"/>
      <c r="C3" s="1093" t="s">
        <v>1337</v>
      </c>
      <c r="D3" s="1093"/>
      <c r="E3" s="1093"/>
      <c r="F3" s="783"/>
      <c r="G3" s="788"/>
      <c r="H3" s="785"/>
      <c r="I3" s="785"/>
      <c r="J3" s="785"/>
      <c r="K3" s="785"/>
      <c r="L3" s="785"/>
      <c r="M3" s="785"/>
      <c r="N3" s="785"/>
      <c r="O3" s="785"/>
      <c r="P3" s="785"/>
      <c r="Q3" s="785"/>
      <c r="R3" s="785"/>
      <c r="S3" s="786"/>
      <c r="T3" s="785"/>
      <c r="U3" s="787"/>
      <c r="V3" s="785"/>
      <c r="W3" s="785"/>
      <c r="X3" s="785"/>
      <c r="Y3" s="785"/>
      <c r="Z3" s="785"/>
      <c r="AA3" s="785"/>
      <c r="AB3" s="785"/>
      <c r="AC3" s="785"/>
      <c r="AD3" s="785"/>
      <c r="AE3" s="785"/>
      <c r="AF3" s="785"/>
      <c r="AG3" s="785"/>
      <c r="AH3" s="785"/>
      <c r="AI3" s="785"/>
      <c r="AJ3" s="785"/>
      <c r="AK3" s="785"/>
      <c r="AL3" s="785"/>
      <c r="AM3" s="785"/>
      <c r="AN3" s="785"/>
      <c r="AO3" s="785"/>
      <c r="AP3" s="785"/>
      <c r="AQ3" s="785"/>
      <c r="AR3" s="785"/>
      <c r="AS3" s="785"/>
      <c r="AT3" s="785"/>
    </row>
    <row r="4" spans="1:46" s="612" customFormat="1" ht="49.5" customHeight="1">
      <c r="A4" s="1101" t="s">
        <v>768</v>
      </c>
      <c r="B4" s="1101"/>
      <c r="C4" s="1101"/>
      <c r="D4" s="1101"/>
      <c r="E4" s="1101"/>
      <c r="F4" s="789" t="s">
        <v>769</v>
      </c>
      <c r="G4" s="790">
        <f>D91+D96-D105-D107-D35</f>
        <v>-134010856279</v>
      </c>
      <c r="H4" s="791">
        <f>138494250000+172721253938-7544162804-0-392654293581</f>
        <v>-88982952447</v>
      </c>
      <c r="I4" s="792" t="s">
        <v>770</v>
      </c>
      <c r="J4" s="793"/>
      <c r="K4" s="793"/>
      <c r="L4" s="793"/>
      <c r="M4" s="793"/>
      <c r="N4" s="793"/>
      <c r="O4" s="793"/>
      <c r="P4" s="793"/>
      <c r="Q4" s="793"/>
      <c r="R4" s="793"/>
      <c r="S4" s="794"/>
      <c r="T4" s="793"/>
      <c r="U4" s="795"/>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row>
    <row r="5" spans="1:7" ht="18" customHeight="1">
      <c r="A5" s="1102" t="s">
        <v>771</v>
      </c>
      <c r="B5" s="1102"/>
      <c r="C5" s="1102"/>
      <c r="D5" s="1102"/>
      <c r="E5" s="1102"/>
      <c r="F5" s="796" t="s">
        <v>772</v>
      </c>
      <c r="G5" s="797" t="s">
        <v>773</v>
      </c>
    </row>
    <row r="6" spans="4:8" ht="22.5" customHeight="1" thickBot="1">
      <c r="D6" s="1106" t="s">
        <v>774</v>
      </c>
      <c r="E6" s="1106"/>
      <c r="F6" s="798">
        <f>D71/D96</f>
        <v>3.4427638413991692</v>
      </c>
      <c r="G6" s="799"/>
      <c r="H6" s="781" t="s">
        <v>775</v>
      </c>
    </row>
    <row r="7" spans="1:46" s="616" customFormat="1" ht="22.5" customHeight="1">
      <c r="A7" s="1095" t="s">
        <v>776</v>
      </c>
      <c r="B7" s="614" t="s">
        <v>777</v>
      </c>
      <c r="C7" s="615" t="s">
        <v>778</v>
      </c>
      <c r="D7" s="1097" t="s">
        <v>779</v>
      </c>
      <c r="E7" s="1099" t="s">
        <v>780</v>
      </c>
      <c r="F7" s="800"/>
      <c r="G7" s="801"/>
      <c r="H7" s="802">
        <f>30712000000*28%</f>
        <v>8599360000</v>
      </c>
      <c r="I7" s="803"/>
      <c r="J7" s="803"/>
      <c r="K7" s="803"/>
      <c r="L7" s="803"/>
      <c r="M7" s="803"/>
      <c r="N7" s="803"/>
      <c r="O7" s="803"/>
      <c r="P7" s="803"/>
      <c r="Q7" s="803"/>
      <c r="R7" s="803"/>
      <c r="S7" s="802"/>
      <c r="T7" s="803"/>
      <c r="U7" s="804"/>
      <c r="V7" s="803"/>
      <c r="W7" s="803"/>
      <c r="X7" s="803"/>
      <c r="Y7" s="803"/>
      <c r="Z7" s="803"/>
      <c r="AA7" s="803"/>
      <c r="AB7" s="803"/>
      <c r="AC7" s="803"/>
      <c r="AD7" s="803"/>
      <c r="AE7" s="803"/>
      <c r="AF7" s="803"/>
      <c r="AG7" s="803"/>
      <c r="AH7" s="803"/>
      <c r="AI7" s="803"/>
      <c r="AJ7" s="803"/>
      <c r="AK7" s="803"/>
      <c r="AL7" s="803"/>
      <c r="AM7" s="803"/>
      <c r="AN7" s="803"/>
      <c r="AO7" s="803"/>
      <c r="AP7" s="803"/>
      <c r="AQ7" s="803"/>
      <c r="AR7" s="803"/>
      <c r="AS7" s="803"/>
      <c r="AT7" s="803"/>
    </row>
    <row r="8" spans="1:46" s="616" customFormat="1" ht="22.5" customHeight="1">
      <c r="A8" s="1096"/>
      <c r="B8" s="617" t="s">
        <v>781</v>
      </c>
      <c r="C8" s="618" t="s">
        <v>782</v>
      </c>
      <c r="D8" s="1098"/>
      <c r="E8" s="1100"/>
      <c r="F8" s="800">
        <v>149950498550</v>
      </c>
      <c r="G8" s="805"/>
      <c r="H8" s="806" t="e">
        <f>H6-H7</f>
        <v>#VALUE!</v>
      </c>
      <c r="I8" s="803"/>
      <c r="J8" s="803"/>
      <c r="K8" s="803"/>
      <c r="L8" s="803"/>
      <c r="M8" s="803"/>
      <c r="N8" s="803"/>
      <c r="O8" s="803"/>
      <c r="P8" s="803"/>
      <c r="Q8" s="803"/>
      <c r="R8" s="803"/>
      <c r="S8" s="802"/>
      <c r="T8" s="803"/>
      <c r="U8" s="804"/>
      <c r="V8" s="803"/>
      <c r="W8" s="803"/>
      <c r="X8" s="803"/>
      <c r="Y8" s="803"/>
      <c r="Z8" s="803"/>
      <c r="AA8" s="803"/>
      <c r="AB8" s="803"/>
      <c r="AC8" s="803"/>
      <c r="AD8" s="803"/>
      <c r="AE8" s="803"/>
      <c r="AF8" s="803"/>
      <c r="AG8" s="803"/>
      <c r="AH8" s="803"/>
      <c r="AI8" s="803"/>
      <c r="AJ8" s="803"/>
      <c r="AK8" s="803"/>
      <c r="AL8" s="803"/>
      <c r="AM8" s="803"/>
      <c r="AN8" s="803"/>
      <c r="AO8" s="803"/>
      <c r="AP8" s="803"/>
      <c r="AQ8" s="803"/>
      <c r="AR8" s="803"/>
      <c r="AS8" s="803"/>
      <c r="AT8" s="803"/>
    </row>
    <row r="9" spans="1:46" s="624" customFormat="1" ht="15" customHeight="1">
      <c r="A9" s="619" t="s">
        <v>211</v>
      </c>
      <c r="B9" s="620" t="s">
        <v>783</v>
      </c>
      <c r="C9" s="621" t="s">
        <v>784</v>
      </c>
      <c r="D9" s="622">
        <v>1</v>
      </c>
      <c r="E9" s="623">
        <v>2</v>
      </c>
      <c r="F9" s="807"/>
      <c r="G9" s="808">
        <f>E10-F8</f>
        <v>89025120030</v>
      </c>
      <c r="H9" s="809"/>
      <c r="I9" s="809"/>
      <c r="J9" s="809"/>
      <c r="K9" s="809"/>
      <c r="L9" s="809"/>
      <c r="M9" s="809"/>
      <c r="N9" s="809"/>
      <c r="O9" s="809"/>
      <c r="P9" s="809"/>
      <c r="Q9" s="809"/>
      <c r="R9" s="809"/>
      <c r="S9" s="810"/>
      <c r="T9" s="809"/>
      <c r="U9" s="811" t="s">
        <v>785</v>
      </c>
      <c r="V9" s="809"/>
      <c r="W9" s="809"/>
      <c r="X9" s="809"/>
      <c r="Y9" s="809"/>
      <c r="Z9" s="809"/>
      <c r="AA9" s="809"/>
      <c r="AB9" s="809"/>
      <c r="AC9" s="809"/>
      <c r="AD9" s="809"/>
      <c r="AE9" s="809"/>
      <c r="AF9" s="809"/>
      <c r="AG9" s="809"/>
      <c r="AH9" s="809"/>
      <c r="AI9" s="809"/>
      <c r="AJ9" s="809"/>
      <c r="AK9" s="809"/>
      <c r="AL9" s="809"/>
      <c r="AM9" s="809"/>
      <c r="AN9" s="809"/>
      <c r="AO9" s="809"/>
      <c r="AP9" s="809"/>
      <c r="AQ9" s="809"/>
      <c r="AR9" s="809"/>
      <c r="AS9" s="809"/>
      <c r="AT9" s="809"/>
    </row>
    <row r="10" spans="1:46" s="611" customFormat="1" ht="24.75" customHeight="1">
      <c r="A10" s="625" t="s">
        <v>786</v>
      </c>
      <c r="B10" s="626">
        <v>100</v>
      </c>
      <c r="C10" s="627"/>
      <c r="D10" s="628">
        <f>D12+D15+D19+D27+D30</f>
        <v>195928281489</v>
      </c>
      <c r="E10" s="629">
        <v>238975618580</v>
      </c>
      <c r="F10" s="800">
        <f>D66-D113</f>
        <v>0</v>
      </c>
      <c r="G10" s="812"/>
      <c r="H10" s="792">
        <f>6918125232-203262270</f>
        <v>6714862962</v>
      </c>
      <c r="I10" s="792"/>
      <c r="J10" s="792"/>
      <c r="K10" s="792"/>
      <c r="L10" s="792"/>
      <c r="M10" s="792"/>
      <c r="N10" s="792"/>
      <c r="O10" s="792"/>
      <c r="P10" s="792"/>
      <c r="Q10" s="792"/>
      <c r="R10" s="792"/>
      <c r="S10" s="813">
        <f>S12+S15+S19+S27+S30</f>
        <v>166313456665</v>
      </c>
      <c r="T10" s="792"/>
      <c r="U10" s="814">
        <v>465565314610</v>
      </c>
      <c r="V10" s="815">
        <f aca="true" t="shared" si="0" ref="V10:V41">D10-U10</f>
        <v>-269637033121</v>
      </c>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row>
    <row r="11" spans="1:46" s="611" customFormat="1" ht="24.75" customHeight="1">
      <c r="A11" s="630" t="s">
        <v>787</v>
      </c>
      <c r="B11" s="631"/>
      <c r="C11" s="632"/>
      <c r="D11" s="633"/>
      <c r="E11" s="634"/>
      <c r="F11" s="816"/>
      <c r="G11" s="817"/>
      <c r="H11" s="818">
        <f>18874777289-1359858833</f>
        <v>17514918456</v>
      </c>
      <c r="I11" s="792"/>
      <c r="J11" s="792"/>
      <c r="K11" s="792"/>
      <c r="L11" s="792"/>
      <c r="M11" s="792"/>
      <c r="N11" s="792"/>
      <c r="O11" s="792"/>
      <c r="P11" s="792"/>
      <c r="Q11" s="792"/>
      <c r="R11" s="792"/>
      <c r="S11" s="819"/>
      <c r="T11" s="820">
        <v>166313456665</v>
      </c>
      <c r="U11" s="814"/>
      <c r="V11" s="815">
        <f t="shared" si="0"/>
        <v>0</v>
      </c>
      <c r="W11" s="792"/>
      <c r="X11" s="792"/>
      <c r="Y11" s="792"/>
      <c r="Z11" s="792"/>
      <c r="AA11" s="792"/>
      <c r="AB11" s="792"/>
      <c r="AC11" s="792"/>
      <c r="AD11" s="792"/>
      <c r="AE11" s="792"/>
      <c r="AF11" s="792"/>
      <c r="AG11" s="792"/>
      <c r="AH11" s="792"/>
      <c r="AI11" s="792"/>
      <c r="AJ11" s="792"/>
      <c r="AK11" s="792"/>
      <c r="AL11" s="792"/>
      <c r="AM11" s="792"/>
      <c r="AN11" s="792"/>
      <c r="AO11" s="792"/>
      <c r="AP11" s="792"/>
      <c r="AQ11" s="792"/>
      <c r="AR11" s="792"/>
      <c r="AS11" s="792"/>
      <c r="AT11" s="792"/>
    </row>
    <row r="12" spans="1:46" s="640" customFormat="1" ht="24.75" customHeight="1">
      <c r="A12" s="635" t="s">
        <v>788</v>
      </c>
      <c r="B12" s="636">
        <v>110</v>
      </c>
      <c r="C12" s="637"/>
      <c r="D12" s="638">
        <f>SUM(D13:D14)</f>
        <v>3046236217</v>
      </c>
      <c r="E12" s="639">
        <v>2046021699</v>
      </c>
      <c r="F12" s="821"/>
      <c r="G12" s="822"/>
      <c r="H12" s="822">
        <v>3.6120400020431784</v>
      </c>
      <c r="I12" s="823"/>
      <c r="J12" s="823"/>
      <c r="K12" s="823"/>
      <c r="L12" s="823"/>
      <c r="M12" s="823"/>
      <c r="N12" s="823"/>
      <c r="O12" s="823"/>
      <c r="P12" s="823"/>
      <c r="Q12" s="823"/>
      <c r="R12" s="823"/>
      <c r="S12" s="813">
        <f>SUM(S13:S14)</f>
        <v>65079455897</v>
      </c>
      <c r="T12" s="820">
        <v>65079455897</v>
      </c>
      <c r="U12" s="814">
        <v>164207977444</v>
      </c>
      <c r="V12" s="815">
        <f t="shared" si="0"/>
        <v>-161161741227</v>
      </c>
      <c r="W12" s="823"/>
      <c r="X12" s="823"/>
      <c r="Y12" s="823"/>
      <c r="Z12" s="823"/>
      <c r="AA12" s="823"/>
      <c r="AB12" s="823"/>
      <c r="AC12" s="823"/>
      <c r="AD12" s="823"/>
      <c r="AE12" s="823"/>
      <c r="AF12" s="823"/>
      <c r="AG12" s="823"/>
      <c r="AH12" s="823"/>
      <c r="AI12" s="823"/>
      <c r="AJ12" s="823"/>
      <c r="AK12" s="823"/>
      <c r="AL12" s="823"/>
      <c r="AM12" s="823"/>
      <c r="AN12" s="823"/>
      <c r="AO12" s="823"/>
      <c r="AP12" s="823"/>
      <c r="AQ12" s="823"/>
      <c r="AR12" s="823"/>
      <c r="AS12" s="823"/>
      <c r="AT12" s="823"/>
    </row>
    <row r="13" spans="1:22" ht="24.75" customHeight="1">
      <c r="A13" s="641" t="s">
        <v>789</v>
      </c>
      <c r="B13" s="642">
        <v>111</v>
      </c>
      <c r="C13" s="643" t="s">
        <v>790</v>
      </c>
      <c r="D13" s="644">
        <f>289801791+2756434426</f>
        <v>3046236217</v>
      </c>
      <c r="E13" s="645">
        <v>2046021699</v>
      </c>
      <c r="F13" s="778" t="s">
        <v>791</v>
      </c>
      <c r="G13" s="824"/>
      <c r="H13" s="825"/>
      <c r="S13" s="819">
        <v>65079455897</v>
      </c>
      <c r="T13" s="826">
        <v>65079455897</v>
      </c>
      <c r="U13" s="814">
        <v>164207977444</v>
      </c>
      <c r="V13" s="815">
        <f t="shared" si="0"/>
        <v>-161161741227</v>
      </c>
    </row>
    <row r="14" spans="1:25" ht="24.75" customHeight="1">
      <c r="A14" s="641" t="s">
        <v>792</v>
      </c>
      <c r="B14" s="642">
        <v>112</v>
      </c>
      <c r="C14" s="643"/>
      <c r="D14" s="644"/>
      <c r="E14" s="645"/>
      <c r="F14" s="778" t="s">
        <v>793</v>
      </c>
      <c r="G14" s="827" t="s">
        <v>794</v>
      </c>
      <c r="S14" s="819">
        <v>0</v>
      </c>
      <c r="T14" s="781">
        <v>0</v>
      </c>
      <c r="U14" s="828"/>
      <c r="V14" s="815">
        <f t="shared" si="0"/>
        <v>0</v>
      </c>
      <c r="W14" s="780">
        <v>1</v>
      </c>
      <c r="X14" s="780" t="s">
        <v>795</v>
      </c>
      <c r="Y14" s="780">
        <v>700</v>
      </c>
    </row>
    <row r="15" spans="1:46" s="650" customFormat="1" ht="24.75" customHeight="1">
      <c r="A15" s="646" t="s">
        <v>796</v>
      </c>
      <c r="B15" s="636">
        <v>120</v>
      </c>
      <c r="C15" s="647" t="s">
        <v>797</v>
      </c>
      <c r="D15" s="648">
        <f>SUM(D16:D18)</f>
        <v>0</v>
      </c>
      <c r="E15" s="649">
        <v>0</v>
      </c>
      <c r="F15" s="821"/>
      <c r="G15" s="829"/>
      <c r="H15" s="830"/>
      <c r="I15" s="830"/>
      <c r="J15" s="830"/>
      <c r="K15" s="830"/>
      <c r="L15" s="830"/>
      <c r="M15" s="830"/>
      <c r="N15" s="830"/>
      <c r="O15" s="830"/>
      <c r="P15" s="830"/>
      <c r="Q15" s="830"/>
      <c r="R15" s="830"/>
      <c r="S15" s="819">
        <f>SUM(S16:S18)</f>
        <v>0</v>
      </c>
      <c r="T15" s="781">
        <v>0</v>
      </c>
      <c r="U15" s="828">
        <v>0</v>
      </c>
      <c r="V15" s="815">
        <f t="shared" si="0"/>
        <v>0</v>
      </c>
      <c r="W15" s="830"/>
      <c r="X15" s="830" t="s">
        <v>798</v>
      </c>
      <c r="Y15" s="830">
        <v>400</v>
      </c>
      <c r="Z15" s="830"/>
      <c r="AA15" s="830"/>
      <c r="AB15" s="830"/>
      <c r="AC15" s="830"/>
      <c r="AD15" s="830"/>
      <c r="AE15" s="830"/>
      <c r="AF15" s="830"/>
      <c r="AG15" s="830"/>
      <c r="AH15" s="830"/>
      <c r="AI15" s="830"/>
      <c r="AJ15" s="830"/>
      <c r="AK15" s="830"/>
      <c r="AL15" s="830"/>
      <c r="AM15" s="830"/>
      <c r="AN15" s="830"/>
      <c r="AO15" s="830"/>
      <c r="AP15" s="830"/>
      <c r="AQ15" s="830"/>
      <c r="AR15" s="830"/>
      <c r="AS15" s="830"/>
      <c r="AT15" s="830"/>
    </row>
    <row r="16" spans="1:25" ht="24.75" customHeight="1">
      <c r="A16" s="641" t="s">
        <v>799</v>
      </c>
      <c r="B16" s="642">
        <v>121</v>
      </c>
      <c r="C16" s="643"/>
      <c r="D16" s="644"/>
      <c r="E16" s="645"/>
      <c r="F16" s="778">
        <v>128</v>
      </c>
      <c r="S16" s="819">
        <v>0</v>
      </c>
      <c r="T16" s="831">
        <v>0</v>
      </c>
      <c r="U16" s="828"/>
      <c r="V16" s="815">
        <f t="shared" si="0"/>
        <v>0</v>
      </c>
      <c r="W16" s="780">
        <v>2</v>
      </c>
      <c r="X16" s="780" t="s">
        <v>800</v>
      </c>
      <c r="Y16" s="780">
        <v>80</v>
      </c>
    </row>
    <row r="17" spans="1:22" ht="24.75" customHeight="1">
      <c r="A17" s="641" t="s">
        <v>801</v>
      </c>
      <c r="B17" s="642">
        <v>128</v>
      </c>
      <c r="C17" s="643"/>
      <c r="D17" s="644"/>
      <c r="E17" s="645"/>
      <c r="G17" s="832"/>
      <c r="H17" s="782">
        <f>D20+D21+D25</f>
        <v>154831043235</v>
      </c>
      <c r="I17" s="782">
        <f>E20+E21+E25</f>
        <v>195550876267</v>
      </c>
      <c r="S17" s="819"/>
      <c r="T17" s="781">
        <v>0</v>
      </c>
      <c r="U17" s="828"/>
      <c r="V17" s="815">
        <f t="shared" si="0"/>
        <v>0</v>
      </c>
    </row>
    <row r="18" spans="1:25" ht="24.75" customHeight="1">
      <c r="A18" s="651" t="s">
        <v>802</v>
      </c>
      <c r="B18" s="652">
        <v>129</v>
      </c>
      <c r="C18" s="643"/>
      <c r="D18" s="653"/>
      <c r="E18" s="654"/>
      <c r="G18" s="833"/>
      <c r="I18" s="782">
        <f>H17-I17</f>
        <v>-40719833032</v>
      </c>
      <c r="S18" s="819">
        <v>0</v>
      </c>
      <c r="T18" s="781">
        <v>66732189493</v>
      </c>
      <c r="U18" s="828"/>
      <c r="V18" s="815">
        <f t="shared" si="0"/>
        <v>0</v>
      </c>
      <c r="W18" s="780">
        <v>3</v>
      </c>
      <c r="X18" s="780" t="s">
        <v>800</v>
      </c>
      <c r="Y18" s="780">
        <v>120</v>
      </c>
    </row>
    <row r="19" spans="1:46" s="650" customFormat="1" ht="24.75" customHeight="1">
      <c r="A19" s="646" t="s">
        <v>803</v>
      </c>
      <c r="B19" s="636">
        <v>130</v>
      </c>
      <c r="C19" s="637"/>
      <c r="D19" s="655">
        <f>SUM(D20:D26)</f>
        <v>154831043235</v>
      </c>
      <c r="E19" s="656">
        <v>195550876267</v>
      </c>
      <c r="F19" s="834"/>
      <c r="G19" s="833"/>
      <c r="H19" s="831">
        <f>D19-E19</f>
        <v>-40719833032</v>
      </c>
      <c r="I19" s="835">
        <f>E12/E72</f>
        <v>0.0067333149120018445</v>
      </c>
      <c r="J19" s="830"/>
      <c r="K19" s="830"/>
      <c r="L19" s="830"/>
      <c r="M19" s="830"/>
      <c r="N19" s="830"/>
      <c r="O19" s="830"/>
      <c r="P19" s="830"/>
      <c r="Q19" s="830"/>
      <c r="R19" s="830"/>
      <c r="S19" s="813">
        <f>SUM(S20:S26)</f>
        <v>66732189493</v>
      </c>
      <c r="T19" s="781">
        <v>56375222772</v>
      </c>
      <c r="U19" s="828">
        <v>264368949106</v>
      </c>
      <c r="V19" s="815">
        <f t="shared" si="0"/>
        <v>-109537905871</v>
      </c>
      <c r="W19" s="830"/>
      <c r="X19" s="830" t="s">
        <v>804</v>
      </c>
      <c r="Y19" s="830">
        <v>220</v>
      </c>
      <c r="Z19" s="830"/>
      <c r="AA19" s="830"/>
      <c r="AB19" s="830"/>
      <c r="AC19" s="830"/>
      <c r="AD19" s="830"/>
      <c r="AE19" s="830"/>
      <c r="AF19" s="830"/>
      <c r="AG19" s="830"/>
      <c r="AH19" s="830"/>
      <c r="AI19" s="830"/>
      <c r="AJ19" s="830"/>
      <c r="AK19" s="830"/>
      <c r="AL19" s="830"/>
      <c r="AM19" s="830"/>
      <c r="AN19" s="830"/>
      <c r="AO19" s="830"/>
      <c r="AP19" s="830"/>
      <c r="AQ19" s="830"/>
      <c r="AR19" s="830"/>
      <c r="AS19" s="830"/>
      <c r="AT19" s="830"/>
    </row>
    <row r="20" spans="1:25" ht="24.75" customHeight="1">
      <c r="A20" s="641" t="s">
        <v>805</v>
      </c>
      <c r="B20" s="642">
        <v>131</v>
      </c>
      <c r="C20" s="643"/>
      <c r="D20" s="644">
        <v>123091719223</v>
      </c>
      <c r="E20" s="645">
        <v>160428657630</v>
      </c>
      <c r="F20" s="778" t="s">
        <v>806</v>
      </c>
      <c r="G20" s="836"/>
      <c r="H20" s="781">
        <f>D20-E20</f>
        <v>-37336938407</v>
      </c>
      <c r="I20" s="782"/>
      <c r="S20" s="819">
        <v>56375222772</v>
      </c>
      <c r="T20" s="831">
        <v>6347054280</v>
      </c>
      <c r="U20" s="828">
        <v>242972619029</v>
      </c>
      <c r="V20" s="815">
        <f t="shared" si="0"/>
        <v>-119880899806</v>
      </c>
      <c r="X20" s="780" t="s">
        <v>807</v>
      </c>
      <c r="Y20" s="780">
        <v>70</v>
      </c>
    </row>
    <row r="21" spans="1:25" ht="24.75" customHeight="1">
      <c r="A21" s="641" t="s">
        <v>808</v>
      </c>
      <c r="B21" s="642">
        <v>132</v>
      </c>
      <c r="C21" s="643"/>
      <c r="D21" s="657">
        <v>4565229968</v>
      </c>
      <c r="E21" s="645">
        <v>3154329597</v>
      </c>
      <c r="F21" s="778" t="s">
        <v>809</v>
      </c>
      <c r="G21" s="837">
        <f>3475296250-D21</f>
        <v>-1089933718</v>
      </c>
      <c r="H21" s="838">
        <f>D21-E21</f>
        <v>1410900371</v>
      </c>
      <c r="I21" s="782">
        <f>D21-E21</f>
        <v>1410900371</v>
      </c>
      <c r="S21" s="819">
        <v>6347054280</v>
      </c>
      <c r="T21" s="781">
        <v>568118068</v>
      </c>
      <c r="U21" s="828">
        <v>758450704</v>
      </c>
      <c r="V21" s="815">
        <f t="shared" si="0"/>
        <v>3806779264</v>
      </c>
      <c r="X21" s="780" t="s">
        <v>810</v>
      </c>
      <c r="Y21" s="780">
        <v>120</v>
      </c>
    </row>
    <row r="22" spans="1:25" ht="24.75" customHeight="1">
      <c r="A22" s="641" t="s">
        <v>811</v>
      </c>
      <c r="B22" s="642">
        <v>133</v>
      </c>
      <c r="C22" s="643"/>
      <c r="D22" s="644"/>
      <c r="E22" s="645"/>
      <c r="F22" s="778" t="s">
        <v>812</v>
      </c>
      <c r="G22" s="836"/>
      <c r="S22" s="819">
        <v>568118068</v>
      </c>
      <c r="T22" s="781">
        <v>0</v>
      </c>
      <c r="U22" s="828"/>
      <c r="V22" s="815">
        <f t="shared" si="0"/>
        <v>0</v>
      </c>
      <c r="X22" s="780" t="s">
        <v>813</v>
      </c>
      <c r="Y22" s="780">
        <v>30</v>
      </c>
    </row>
    <row r="23" spans="1:25" ht="24.75" customHeight="1">
      <c r="A23" s="641" t="s">
        <v>814</v>
      </c>
      <c r="B23" s="642">
        <v>134</v>
      </c>
      <c r="C23" s="643"/>
      <c r="D23" s="644"/>
      <c r="E23" s="645"/>
      <c r="F23" s="839"/>
      <c r="G23" s="832"/>
      <c r="S23" s="819">
        <v>0</v>
      </c>
      <c r="T23" s="781">
        <v>3441794373</v>
      </c>
      <c r="U23" s="828"/>
      <c r="V23" s="815">
        <f t="shared" si="0"/>
        <v>0</v>
      </c>
      <c r="Y23" s="780">
        <v>270</v>
      </c>
    </row>
    <row r="24" spans="1:25" ht="24.75" customHeight="1">
      <c r="A24" s="641" t="s">
        <v>815</v>
      </c>
      <c r="B24" s="642"/>
      <c r="C24" s="643"/>
      <c r="D24" s="644"/>
      <c r="E24" s="645"/>
      <c r="F24" s="840"/>
      <c r="G24" s="841"/>
      <c r="S24" s="819"/>
      <c r="T24" s="781">
        <v>0</v>
      </c>
      <c r="U24" s="828"/>
      <c r="V24" s="815">
        <f t="shared" si="0"/>
        <v>0</v>
      </c>
      <c r="Y24" s="780">
        <f>SUM(Y14:Y23)</f>
        <v>2010</v>
      </c>
    </row>
    <row r="25" spans="1:22" ht="24.75" customHeight="1">
      <c r="A25" s="641" t="s">
        <v>816</v>
      </c>
      <c r="B25" s="642">
        <v>135</v>
      </c>
      <c r="C25" s="643" t="s">
        <v>817</v>
      </c>
      <c r="D25" s="658">
        <f>33928750032+1375768304-D41</f>
        <v>27174094044</v>
      </c>
      <c r="E25" s="645">
        <v>31967889040</v>
      </c>
      <c r="F25" s="842" t="s">
        <v>818</v>
      </c>
      <c r="G25" s="843" t="s">
        <v>819</v>
      </c>
      <c r="H25" s="782">
        <f>D25-E25</f>
        <v>-4793794996</v>
      </c>
      <c r="S25" s="819">
        <v>3441794373</v>
      </c>
      <c r="T25" s="781">
        <v>32240313860</v>
      </c>
      <c r="U25" s="828">
        <v>20637879373</v>
      </c>
      <c r="V25" s="815">
        <f t="shared" si="0"/>
        <v>6536214671</v>
      </c>
    </row>
    <row r="26" spans="1:22" ht="24.75" customHeight="1">
      <c r="A26" s="641" t="s">
        <v>820</v>
      </c>
      <c r="B26" s="642">
        <v>139</v>
      </c>
      <c r="C26" s="643"/>
      <c r="D26" s="659"/>
      <c r="E26" s="660"/>
      <c r="F26" s="778" t="s">
        <v>821</v>
      </c>
      <c r="H26" s="782"/>
      <c r="S26" s="819">
        <v>0</v>
      </c>
      <c r="T26" s="781">
        <v>32240313860</v>
      </c>
      <c r="U26" s="828"/>
      <c r="V26" s="815">
        <f t="shared" si="0"/>
        <v>0</v>
      </c>
    </row>
    <row r="27" spans="1:46" s="650" customFormat="1" ht="24.75" customHeight="1">
      <c r="A27" s="646" t="s">
        <v>822</v>
      </c>
      <c r="B27" s="636">
        <v>140</v>
      </c>
      <c r="C27" s="637"/>
      <c r="D27" s="648">
        <f>SUM(D28:D29)</f>
        <v>34014268564</v>
      </c>
      <c r="E27" s="649">
        <v>34554283803</v>
      </c>
      <c r="F27" s="821"/>
      <c r="G27" s="844">
        <f>36283286811-D25</f>
        <v>9109192767</v>
      </c>
      <c r="H27" s="830"/>
      <c r="I27" s="845">
        <f>D27-E27</f>
        <v>-540015239</v>
      </c>
      <c r="J27" s="830"/>
      <c r="K27" s="830"/>
      <c r="L27" s="830"/>
      <c r="M27" s="830"/>
      <c r="N27" s="830"/>
      <c r="O27" s="830"/>
      <c r="P27" s="830"/>
      <c r="Q27" s="830"/>
      <c r="R27" s="830"/>
      <c r="S27" s="813">
        <f>SUM(S28:S29)</f>
        <v>32240313860</v>
      </c>
      <c r="T27" s="781">
        <v>0</v>
      </c>
      <c r="U27" s="828">
        <v>36916332788</v>
      </c>
      <c r="V27" s="815">
        <f t="shared" si="0"/>
        <v>-2902064224</v>
      </c>
      <c r="W27" s="830"/>
      <c r="X27" s="830"/>
      <c r="Y27" s="830"/>
      <c r="Z27" s="830"/>
      <c r="AA27" s="830"/>
      <c r="AB27" s="830"/>
      <c r="AC27" s="830"/>
      <c r="AD27" s="830"/>
      <c r="AE27" s="830"/>
      <c r="AF27" s="830"/>
      <c r="AG27" s="830"/>
      <c r="AH27" s="830"/>
      <c r="AI27" s="830"/>
      <c r="AJ27" s="830"/>
      <c r="AK27" s="830"/>
      <c r="AL27" s="830"/>
      <c r="AM27" s="830"/>
      <c r="AN27" s="830"/>
      <c r="AO27" s="830"/>
      <c r="AP27" s="830"/>
      <c r="AQ27" s="830"/>
      <c r="AR27" s="830"/>
      <c r="AS27" s="830"/>
      <c r="AT27" s="830"/>
    </row>
    <row r="28" spans="1:22" ht="24.75" customHeight="1">
      <c r="A28" s="641" t="s">
        <v>823</v>
      </c>
      <c r="B28" s="642">
        <v>141</v>
      </c>
      <c r="C28" s="643" t="s">
        <v>824</v>
      </c>
      <c r="D28" s="644">
        <f>15395791768+31015000+9035920279+9551541517</f>
        <v>34014268564</v>
      </c>
      <c r="E28" s="645">
        <v>34554283803</v>
      </c>
      <c r="F28" s="778" t="s">
        <v>1288</v>
      </c>
      <c r="G28" s="832">
        <f>28962814355-D28</f>
        <v>-5051454209</v>
      </c>
      <c r="H28" s="781"/>
      <c r="I28" s="782">
        <f>D28-E28</f>
        <v>-540015239</v>
      </c>
      <c r="S28" s="819">
        <v>32240313860</v>
      </c>
      <c r="T28" s="831">
        <v>2261497415</v>
      </c>
      <c r="U28" s="828">
        <v>47509649237</v>
      </c>
      <c r="V28" s="815">
        <f t="shared" si="0"/>
        <v>-13495380673</v>
      </c>
    </row>
    <row r="29" spans="1:22" ht="22.5" customHeight="1">
      <c r="A29" s="641" t="s">
        <v>825</v>
      </c>
      <c r="B29" s="642">
        <v>149</v>
      </c>
      <c r="C29" s="643"/>
      <c r="D29" s="661"/>
      <c r="E29" s="660"/>
      <c r="F29" s="778">
        <v>159</v>
      </c>
      <c r="H29" s="846">
        <f>D29-E29</f>
        <v>0</v>
      </c>
      <c r="S29" s="819">
        <v>0</v>
      </c>
      <c r="T29" s="781">
        <v>0</v>
      </c>
      <c r="U29" s="828">
        <v>-10593316449</v>
      </c>
      <c r="V29" s="815">
        <f t="shared" si="0"/>
        <v>10593316449</v>
      </c>
    </row>
    <row r="30" spans="1:46" s="650" customFormat="1" ht="22.5" customHeight="1">
      <c r="A30" s="646" t="s">
        <v>826</v>
      </c>
      <c r="B30" s="636">
        <v>150</v>
      </c>
      <c r="C30" s="637"/>
      <c r="D30" s="648">
        <f>SUM(D31:D34)</f>
        <v>4036733473</v>
      </c>
      <c r="E30" s="649">
        <v>6824436811</v>
      </c>
      <c r="F30" s="847">
        <f>F72+F27</f>
        <v>0</v>
      </c>
      <c r="G30" s="848">
        <f>3953296641-D30</f>
        <v>-83436832</v>
      </c>
      <c r="H30" s="819"/>
      <c r="I30" s="830"/>
      <c r="J30" s="830"/>
      <c r="K30" s="830"/>
      <c r="L30" s="830"/>
      <c r="M30" s="830"/>
      <c r="N30" s="830"/>
      <c r="O30" s="830"/>
      <c r="P30" s="830"/>
      <c r="Q30" s="830"/>
      <c r="R30" s="830"/>
      <c r="S30" s="813">
        <f>SUM(S31:S34)</f>
        <v>2261497415</v>
      </c>
      <c r="T30" s="781">
        <v>0</v>
      </c>
      <c r="U30" s="828">
        <v>72055272</v>
      </c>
      <c r="V30" s="815">
        <f t="shared" si="0"/>
        <v>3964678201</v>
      </c>
      <c r="W30" s="830"/>
      <c r="X30" s="830"/>
      <c r="Y30" s="830"/>
      <c r="Z30" s="830"/>
      <c r="AA30" s="830"/>
      <c r="AB30" s="830"/>
      <c r="AC30" s="830"/>
      <c r="AD30" s="830"/>
      <c r="AE30" s="830"/>
      <c r="AF30" s="830"/>
      <c r="AG30" s="830"/>
      <c r="AH30" s="830"/>
      <c r="AI30" s="830"/>
      <c r="AJ30" s="830"/>
      <c r="AK30" s="830"/>
      <c r="AL30" s="830"/>
      <c r="AM30" s="830"/>
      <c r="AN30" s="830"/>
      <c r="AO30" s="830"/>
      <c r="AP30" s="830"/>
      <c r="AQ30" s="830"/>
      <c r="AR30" s="830"/>
      <c r="AS30" s="830"/>
      <c r="AT30" s="830"/>
    </row>
    <row r="31" spans="1:22" ht="22.5" customHeight="1">
      <c r="A31" s="662" t="s">
        <v>827</v>
      </c>
      <c r="B31" s="642">
        <v>151</v>
      </c>
      <c r="C31" s="643"/>
      <c r="D31" s="644">
        <v>1303809963</v>
      </c>
      <c r="E31" s="645">
        <v>2028997971</v>
      </c>
      <c r="F31" s="778" t="s">
        <v>828</v>
      </c>
      <c r="G31" s="824">
        <f>3815609506-3763793860</f>
        <v>51815646</v>
      </c>
      <c r="H31" s="819">
        <f>D31-E31</f>
        <v>-725188008</v>
      </c>
      <c r="S31" s="819">
        <v>0</v>
      </c>
      <c r="T31" s="831">
        <v>2261497415</v>
      </c>
      <c r="U31" s="828">
        <v>72055272</v>
      </c>
      <c r="V31" s="815">
        <f t="shared" si="0"/>
        <v>1231754691</v>
      </c>
    </row>
    <row r="32" spans="1:22" ht="22.5" customHeight="1">
      <c r="A32" s="662" t="s">
        <v>829</v>
      </c>
      <c r="B32" s="642">
        <v>152</v>
      </c>
      <c r="C32" s="643"/>
      <c r="D32" s="663"/>
      <c r="E32" s="664"/>
      <c r="F32" s="778" t="s">
        <v>830</v>
      </c>
      <c r="G32" s="849" t="s">
        <v>831</v>
      </c>
      <c r="H32" s="850">
        <f>D32-E32</f>
        <v>0</v>
      </c>
      <c r="S32" s="819">
        <v>0</v>
      </c>
      <c r="T32" s="781">
        <v>0</v>
      </c>
      <c r="U32" s="828"/>
      <c r="V32" s="815">
        <f t="shared" si="0"/>
        <v>0</v>
      </c>
    </row>
    <row r="33" spans="1:22" ht="22.5" customHeight="1">
      <c r="A33" s="662" t="s">
        <v>832</v>
      </c>
      <c r="B33" s="665">
        <v>154</v>
      </c>
      <c r="C33" s="666" t="s">
        <v>833</v>
      </c>
      <c r="D33" s="663">
        <v>2732923510</v>
      </c>
      <c r="E33" s="664">
        <v>4795438840</v>
      </c>
      <c r="F33" s="778" t="s">
        <v>834</v>
      </c>
      <c r="G33" s="849" t="s">
        <v>835</v>
      </c>
      <c r="H33" s="782">
        <f>D33-E33</f>
        <v>-2062515330</v>
      </c>
      <c r="S33" s="819">
        <v>2261497415</v>
      </c>
      <c r="T33" s="781"/>
      <c r="U33" s="828"/>
      <c r="V33" s="815">
        <f t="shared" si="0"/>
        <v>2732923510</v>
      </c>
    </row>
    <row r="34" spans="1:22" ht="22.5" customHeight="1" thickBot="1">
      <c r="A34" s="667" t="s">
        <v>836</v>
      </c>
      <c r="B34" s="668">
        <v>158</v>
      </c>
      <c r="C34" s="669"/>
      <c r="D34" s="670"/>
      <c r="E34" s="671"/>
      <c r="F34" s="778" t="s">
        <v>837</v>
      </c>
      <c r="G34" s="851">
        <f>17730000-D34</f>
        <v>17730000</v>
      </c>
      <c r="H34" s="782"/>
      <c r="S34" s="819">
        <v>0</v>
      </c>
      <c r="T34" s="781">
        <v>202749466511</v>
      </c>
      <c r="U34" s="828"/>
      <c r="V34" s="815">
        <f t="shared" si="0"/>
        <v>0</v>
      </c>
    </row>
    <row r="35" spans="1:46" s="611" customFormat="1" ht="24.75" customHeight="1">
      <c r="A35" s="672" t="s">
        <v>838</v>
      </c>
      <c r="B35" s="673">
        <v>200</v>
      </c>
      <c r="C35" s="674"/>
      <c r="D35" s="675">
        <f>D37+D43+D54+D57+D62</f>
        <v>767888287434</v>
      </c>
      <c r="E35" s="676">
        <v>814851641733</v>
      </c>
      <c r="F35" s="852"/>
      <c r="G35" s="853"/>
      <c r="H35" s="791"/>
      <c r="I35" s="792"/>
      <c r="J35" s="792"/>
      <c r="K35" s="792"/>
      <c r="L35" s="792"/>
      <c r="M35" s="792"/>
      <c r="N35" s="792"/>
      <c r="O35" s="792"/>
      <c r="P35" s="792"/>
      <c r="Q35" s="792"/>
      <c r="R35" s="792"/>
      <c r="S35" s="813">
        <f>S37+S43+S54+S57+S62</f>
        <v>202749466511</v>
      </c>
      <c r="T35" s="781"/>
      <c r="U35" s="828">
        <v>392654293581</v>
      </c>
      <c r="V35" s="815">
        <f t="shared" si="0"/>
        <v>375233993853</v>
      </c>
      <c r="W35" s="792"/>
      <c r="X35" s="792"/>
      <c r="Y35" s="792"/>
      <c r="Z35" s="792"/>
      <c r="AA35" s="792"/>
      <c r="AB35" s="792"/>
      <c r="AC35" s="792"/>
      <c r="AD35" s="792"/>
      <c r="AE35" s="792"/>
      <c r="AF35" s="792"/>
      <c r="AG35" s="792"/>
      <c r="AH35" s="792"/>
      <c r="AI35" s="792"/>
      <c r="AJ35" s="792"/>
      <c r="AK35" s="792"/>
      <c r="AL35" s="792"/>
      <c r="AM35" s="792"/>
      <c r="AN35" s="792"/>
      <c r="AO35" s="792"/>
      <c r="AP35" s="792"/>
      <c r="AQ35" s="792"/>
      <c r="AR35" s="792"/>
      <c r="AS35" s="792"/>
      <c r="AT35" s="792"/>
    </row>
    <row r="36" spans="1:46" s="611" customFormat="1" ht="24.75" customHeight="1">
      <c r="A36" s="630" t="s">
        <v>839</v>
      </c>
      <c r="B36" s="631"/>
      <c r="C36" s="632"/>
      <c r="D36" s="633"/>
      <c r="E36" s="634"/>
      <c r="F36" s="852"/>
      <c r="G36" s="854">
        <f>7130424292+738307378043+21799000000+22729209713</f>
        <v>789966012048</v>
      </c>
      <c r="H36" s="792"/>
      <c r="I36" s="792"/>
      <c r="J36" s="792"/>
      <c r="K36" s="792"/>
      <c r="L36" s="792"/>
      <c r="M36" s="792"/>
      <c r="N36" s="792"/>
      <c r="O36" s="792"/>
      <c r="P36" s="792"/>
      <c r="Q36" s="792"/>
      <c r="R36" s="792"/>
      <c r="S36" s="819"/>
      <c r="T36" s="820">
        <v>4184998246</v>
      </c>
      <c r="U36" s="814"/>
      <c r="V36" s="815">
        <f t="shared" si="0"/>
        <v>0</v>
      </c>
      <c r="W36" s="792"/>
      <c r="X36" s="792"/>
      <c r="Y36" s="792"/>
      <c r="Z36" s="792"/>
      <c r="AA36" s="792"/>
      <c r="AB36" s="792"/>
      <c r="AC36" s="792"/>
      <c r="AD36" s="792"/>
      <c r="AE36" s="792"/>
      <c r="AF36" s="792"/>
      <c r="AG36" s="792"/>
      <c r="AH36" s="792"/>
      <c r="AI36" s="792"/>
      <c r="AJ36" s="792"/>
      <c r="AK36" s="792"/>
      <c r="AL36" s="792"/>
      <c r="AM36" s="792"/>
      <c r="AN36" s="792"/>
      <c r="AO36" s="792"/>
      <c r="AP36" s="792"/>
      <c r="AQ36" s="792"/>
      <c r="AR36" s="792"/>
      <c r="AS36" s="792"/>
      <c r="AT36" s="792"/>
    </row>
    <row r="37" spans="1:46" s="681" customFormat="1" ht="24.75" customHeight="1">
      <c r="A37" s="677" t="s">
        <v>840</v>
      </c>
      <c r="B37" s="678">
        <v>210</v>
      </c>
      <c r="C37" s="647"/>
      <c r="D37" s="679">
        <f>SUM(D38:D42)</f>
        <v>8130424292</v>
      </c>
      <c r="E37" s="680">
        <v>7130424292</v>
      </c>
      <c r="F37" s="855"/>
      <c r="G37" s="856">
        <f>D35-G36</f>
        <v>-22077724614</v>
      </c>
      <c r="H37" s="857"/>
      <c r="I37" s="858"/>
      <c r="J37" s="858"/>
      <c r="K37" s="858"/>
      <c r="L37" s="858"/>
      <c r="M37" s="858"/>
      <c r="N37" s="858"/>
      <c r="O37" s="858"/>
      <c r="P37" s="858"/>
      <c r="Q37" s="858"/>
      <c r="R37" s="858"/>
      <c r="S37" s="813">
        <f>SUM(S38:S42)</f>
        <v>4184998246</v>
      </c>
      <c r="T37" s="820">
        <v>0</v>
      </c>
      <c r="U37" s="814">
        <v>5301383587</v>
      </c>
      <c r="V37" s="815">
        <f t="shared" si="0"/>
        <v>2829040705</v>
      </c>
      <c r="W37" s="858"/>
      <c r="X37" s="858"/>
      <c r="Y37" s="858"/>
      <c r="Z37" s="858"/>
      <c r="AA37" s="858"/>
      <c r="AB37" s="858"/>
      <c r="AC37" s="858"/>
      <c r="AD37" s="858"/>
      <c r="AE37" s="858"/>
      <c r="AF37" s="858"/>
      <c r="AG37" s="858"/>
      <c r="AH37" s="858"/>
      <c r="AI37" s="858"/>
      <c r="AJ37" s="858"/>
      <c r="AK37" s="858"/>
      <c r="AL37" s="858"/>
      <c r="AM37" s="858"/>
      <c r="AN37" s="858"/>
      <c r="AO37" s="858"/>
      <c r="AP37" s="858"/>
      <c r="AQ37" s="858"/>
      <c r="AR37" s="858"/>
      <c r="AS37" s="858"/>
      <c r="AT37" s="858"/>
    </row>
    <row r="38" spans="1:46" s="683" customFormat="1" ht="24.75" customHeight="1">
      <c r="A38" s="682" t="s">
        <v>841</v>
      </c>
      <c r="B38" s="642">
        <v>211</v>
      </c>
      <c r="C38" s="643"/>
      <c r="D38" s="653"/>
      <c r="E38" s="654"/>
      <c r="F38" s="778"/>
      <c r="G38" s="841"/>
      <c r="H38" s="859"/>
      <c r="I38" s="859"/>
      <c r="J38" s="859"/>
      <c r="K38" s="859"/>
      <c r="L38" s="859"/>
      <c r="M38" s="859"/>
      <c r="N38" s="859"/>
      <c r="O38" s="859"/>
      <c r="P38" s="859"/>
      <c r="Q38" s="859"/>
      <c r="R38" s="859"/>
      <c r="S38" s="819">
        <v>0</v>
      </c>
      <c r="T38" s="813">
        <v>0</v>
      </c>
      <c r="U38" s="814"/>
      <c r="V38" s="815">
        <f t="shared" si="0"/>
        <v>0</v>
      </c>
      <c r="W38" s="859"/>
      <c r="X38" s="859"/>
      <c r="Y38" s="859"/>
      <c r="Z38" s="859"/>
      <c r="AA38" s="859"/>
      <c r="AB38" s="859"/>
      <c r="AC38" s="859"/>
      <c r="AD38" s="859"/>
      <c r="AE38" s="859"/>
      <c r="AF38" s="859"/>
      <c r="AG38" s="859"/>
      <c r="AH38" s="859"/>
      <c r="AI38" s="859"/>
      <c r="AJ38" s="859"/>
      <c r="AK38" s="859"/>
      <c r="AL38" s="859"/>
      <c r="AM38" s="859"/>
      <c r="AN38" s="859"/>
      <c r="AO38" s="859"/>
      <c r="AP38" s="859"/>
      <c r="AQ38" s="859"/>
      <c r="AR38" s="859"/>
      <c r="AS38" s="859"/>
      <c r="AT38" s="859"/>
    </row>
    <row r="39" spans="1:46" s="683" customFormat="1" ht="24.75" customHeight="1">
      <c r="A39" s="682" t="s">
        <v>842</v>
      </c>
      <c r="B39" s="642">
        <v>212</v>
      </c>
      <c r="C39" s="643"/>
      <c r="D39" s="653"/>
      <c r="E39" s="654"/>
      <c r="F39" s="778"/>
      <c r="G39" s="860"/>
      <c r="H39" s="859"/>
      <c r="I39" s="859"/>
      <c r="J39" s="859"/>
      <c r="K39" s="859"/>
      <c r="L39" s="859"/>
      <c r="M39" s="859"/>
      <c r="N39" s="859"/>
      <c r="O39" s="859"/>
      <c r="P39" s="859"/>
      <c r="Q39" s="859"/>
      <c r="R39" s="859"/>
      <c r="S39" s="819">
        <v>0</v>
      </c>
      <c r="T39" s="819">
        <v>0</v>
      </c>
      <c r="U39" s="814"/>
      <c r="V39" s="815">
        <f t="shared" si="0"/>
        <v>0</v>
      </c>
      <c r="W39" s="859"/>
      <c r="X39" s="859"/>
      <c r="Y39" s="859"/>
      <c r="Z39" s="859"/>
      <c r="AA39" s="859"/>
      <c r="AB39" s="859"/>
      <c r="AC39" s="859"/>
      <c r="AD39" s="859"/>
      <c r="AE39" s="859"/>
      <c r="AF39" s="859"/>
      <c r="AG39" s="859"/>
      <c r="AH39" s="859"/>
      <c r="AI39" s="859"/>
      <c r="AJ39" s="859"/>
      <c r="AK39" s="859"/>
      <c r="AL39" s="859"/>
      <c r="AM39" s="859"/>
      <c r="AN39" s="859"/>
      <c r="AO39" s="859"/>
      <c r="AP39" s="859"/>
      <c r="AQ39" s="859"/>
      <c r="AR39" s="859"/>
      <c r="AS39" s="859"/>
      <c r="AT39" s="859"/>
    </row>
    <row r="40" spans="1:46" s="683" customFormat="1" ht="24.75" customHeight="1">
      <c r="A40" s="682" t="s">
        <v>843</v>
      </c>
      <c r="B40" s="642">
        <v>213</v>
      </c>
      <c r="C40" s="643" t="s">
        <v>844</v>
      </c>
      <c r="D40" s="653"/>
      <c r="E40" s="654"/>
      <c r="F40" s="778"/>
      <c r="G40" s="779"/>
      <c r="H40" s="859"/>
      <c r="I40" s="859"/>
      <c r="J40" s="859"/>
      <c r="K40" s="859"/>
      <c r="L40" s="859"/>
      <c r="M40" s="859"/>
      <c r="N40" s="859"/>
      <c r="O40" s="859"/>
      <c r="P40" s="859"/>
      <c r="Q40" s="859"/>
      <c r="R40" s="859"/>
      <c r="S40" s="819">
        <v>0</v>
      </c>
      <c r="T40" s="819">
        <v>4184998246</v>
      </c>
      <c r="U40" s="814"/>
      <c r="V40" s="815">
        <f t="shared" si="0"/>
        <v>0</v>
      </c>
      <c r="W40" s="859"/>
      <c r="X40" s="859"/>
      <c r="Y40" s="859"/>
      <c r="Z40" s="859"/>
      <c r="AA40" s="859"/>
      <c r="AB40" s="859"/>
      <c r="AC40" s="859"/>
      <c r="AD40" s="859"/>
      <c r="AE40" s="859"/>
      <c r="AF40" s="859"/>
      <c r="AG40" s="859"/>
      <c r="AH40" s="859"/>
      <c r="AI40" s="859"/>
      <c r="AJ40" s="859"/>
      <c r="AK40" s="859"/>
      <c r="AL40" s="859"/>
      <c r="AM40" s="859"/>
      <c r="AN40" s="859"/>
      <c r="AO40" s="859"/>
      <c r="AP40" s="859"/>
      <c r="AQ40" s="859"/>
      <c r="AR40" s="859"/>
      <c r="AS40" s="859"/>
      <c r="AT40" s="859"/>
    </row>
    <row r="41" spans="1:46" s="595" customFormat="1" ht="24.75" customHeight="1">
      <c r="A41" s="684" t="s">
        <v>845</v>
      </c>
      <c r="B41" s="685">
        <v>218</v>
      </c>
      <c r="C41" s="686" t="s">
        <v>846</v>
      </c>
      <c r="D41" s="687">
        <f>2130379355+6000044937</f>
        <v>8130424292</v>
      </c>
      <c r="E41" s="688">
        <v>7130424292</v>
      </c>
      <c r="F41" s="778" t="s">
        <v>847</v>
      </c>
      <c r="G41" s="842" t="s">
        <v>848</v>
      </c>
      <c r="H41" s="815">
        <f>D41-E41</f>
        <v>1000000000</v>
      </c>
      <c r="I41" s="859"/>
      <c r="J41" s="859"/>
      <c r="K41" s="859"/>
      <c r="L41" s="859"/>
      <c r="M41" s="859"/>
      <c r="N41" s="859"/>
      <c r="O41" s="859"/>
      <c r="P41" s="859"/>
      <c r="Q41" s="859"/>
      <c r="R41" s="859"/>
      <c r="S41" s="819">
        <v>4184998246</v>
      </c>
      <c r="T41" s="819">
        <v>0</v>
      </c>
      <c r="U41" s="814">
        <v>5301383587</v>
      </c>
      <c r="V41" s="815">
        <f t="shared" si="0"/>
        <v>2829040705</v>
      </c>
      <c r="W41" s="859"/>
      <c r="X41" s="859"/>
      <c r="Y41" s="859"/>
      <c r="Z41" s="859"/>
      <c r="AA41" s="859"/>
      <c r="AB41" s="859"/>
      <c r="AC41" s="859"/>
      <c r="AD41" s="859"/>
      <c r="AE41" s="859"/>
      <c r="AF41" s="859"/>
      <c r="AG41" s="859"/>
      <c r="AH41" s="859"/>
      <c r="AI41" s="859"/>
      <c r="AJ41" s="859"/>
      <c r="AK41" s="859"/>
      <c r="AL41" s="859"/>
      <c r="AM41" s="859"/>
      <c r="AN41" s="859"/>
      <c r="AO41" s="859"/>
      <c r="AP41" s="859"/>
      <c r="AQ41" s="859"/>
      <c r="AR41" s="859"/>
      <c r="AS41" s="859"/>
      <c r="AT41" s="859"/>
    </row>
    <row r="42" spans="1:46" s="683" customFormat="1" ht="24.75" customHeight="1">
      <c r="A42" s="682" t="s">
        <v>849</v>
      </c>
      <c r="B42" s="642">
        <v>219</v>
      </c>
      <c r="C42" s="643"/>
      <c r="D42" s="653"/>
      <c r="E42" s="654"/>
      <c r="F42" s="778"/>
      <c r="G42" s="861"/>
      <c r="H42" s="859"/>
      <c r="I42" s="859"/>
      <c r="J42" s="859"/>
      <c r="K42" s="859"/>
      <c r="L42" s="859"/>
      <c r="M42" s="859"/>
      <c r="N42" s="859"/>
      <c r="O42" s="859"/>
      <c r="P42" s="859"/>
      <c r="Q42" s="859"/>
      <c r="R42" s="859"/>
      <c r="S42" s="819">
        <v>0</v>
      </c>
      <c r="T42" s="819">
        <v>185356487014</v>
      </c>
      <c r="U42" s="814"/>
      <c r="V42" s="815">
        <f aca="true" t="shared" si="1" ref="V42:V73">D42-U42</f>
        <v>0</v>
      </c>
      <c r="W42" s="859"/>
      <c r="X42" s="859"/>
      <c r="Y42" s="859"/>
      <c r="Z42" s="859"/>
      <c r="AA42" s="859"/>
      <c r="AB42" s="859"/>
      <c r="AC42" s="859"/>
      <c r="AD42" s="859"/>
      <c r="AE42" s="859"/>
      <c r="AF42" s="859"/>
      <c r="AG42" s="859"/>
      <c r="AH42" s="859"/>
      <c r="AI42" s="859"/>
      <c r="AJ42" s="859"/>
      <c r="AK42" s="859"/>
      <c r="AL42" s="859"/>
      <c r="AM42" s="859"/>
      <c r="AN42" s="859"/>
      <c r="AO42" s="859"/>
      <c r="AP42" s="859"/>
      <c r="AQ42" s="859"/>
      <c r="AR42" s="859"/>
      <c r="AS42" s="859"/>
      <c r="AT42" s="859"/>
    </row>
    <row r="43" spans="1:46" s="681" customFormat="1" ht="24.75" customHeight="1">
      <c r="A43" s="677" t="s">
        <v>850</v>
      </c>
      <c r="B43" s="678">
        <v>220</v>
      </c>
      <c r="C43" s="647"/>
      <c r="D43" s="689">
        <f>D44+D47+D50+D53</f>
        <v>713540479758</v>
      </c>
      <c r="E43" s="690">
        <v>762015055580</v>
      </c>
      <c r="F43" s="855"/>
      <c r="G43" s="862"/>
      <c r="H43" s="858"/>
      <c r="I43" s="858"/>
      <c r="J43" s="858"/>
      <c r="K43" s="858"/>
      <c r="L43" s="858"/>
      <c r="M43" s="858"/>
      <c r="N43" s="858"/>
      <c r="O43" s="858"/>
      <c r="P43" s="858"/>
      <c r="Q43" s="858"/>
      <c r="R43" s="858"/>
      <c r="S43" s="813">
        <f>S44+S47+S50+S53</f>
        <v>185356487014</v>
      </c>
      <c r="T43" s="819">
        <v>125209076745</v>
      </c>
      <c r="U43" s="814">
        <v>363368820575</v>
      </c>
      <c r="V43" s="815">
        <f t="shared" si="1"/>
        <v>350171659183</v>
      </c>
      <c r="W43" s="858"/>
      <c r="X43" s="858"/>
      <c r="Y43" s="858"/>
      <c r="Z43" s="858"/>
      <c r="AA43" s="858"/>
      <c r="AB43" s="858"/>
      <c r="AC43" s="858"/>
      <c r="AD43" s="858"/>
      <c r="AE43" s="858"/>
      <c r="AF43" s="858"/>
      <c r="AG43" s="858"/>
      <c r="AH43" s="858"/>
      <c r="AI43" s="858"/>
      <c r="AJ43" s="858"/>
      <c r="AK43" s="858"/>
      <c r="AL43" s="858"/>
      <c r="AM43" s="858"/>
      <c r="AN43" s="858"/>
      <c r="AO43" s="858"/>
      <c r="AP43" s="858"/>
      <c r="AQ43" s="858"/>
      <c r="AR43" s="858"/>
      <c r="AS43" s="858"/>
      <c r="AT43" s="858"/>
    </row>
    <row r="44" spans="1:46" s="683" customFormat="1" ht="24.75" customHeight="1">
      <c r="A44" s="682" t="s">
        <v>851</v>
      </c>
      <c r="B44" s="642">
        <v>221</v>
      </c>
      <c r="C44" s="643" t="s">
        <v>852</v>
      </c>
      <c r="D44" s="644">
        <f>SUM(D45:D46)</f>
        <v>626337264943</v>
      </c>
      <c r="E44" s="645">
        <v>676491120850</v>
      </c>
      <c r="F44" s="842"/>
      <c r="G44" s="861"/>
      <c r="H44" s="859"/>
      <c r="I44" s="859"/>
      <c r="J44" s="859"/>
      <c r="K44" s="859"/>
      <c r="L44" s="859"/>
      <c r="M44" s="859"/>
      <c r="N44" s="859"/>
      <c r="O44" s="859"/>
      <c r="P44" s="859"/>
      <c r="Q44" s="859"/>
      <c r="R44" s="859"/>
      <c r="S44" s="819">
        <f>SUM(S45:S46)</f>
        <v>125209076745</v>
      </c>
      <c r="T44" s="813">
        <v>336291550481</v>
      </c>
      <c r="U44" s="814">
        <v>286816617928</v>
      </c>
      <c r="V44" s="815">
        <f t="shared" si="1"/>
        <v>339520647015</v>
      </c>
      <c r="W44" s="859"/>
      <c r="X44" s="859"/>
      <c r="Y44" s="859"/>
      <c r="Z44" s="859"/>
      <c r="AA44" s="859"/>
      <c r="AB44" s="859"/>
      <c r="AC44" s="859"/>
      <c r="AD44" s="859"/>
      <c r="AE44" s="859"/>
      <c r="AF44" s="859"/>
      <c r="AG44" s="859"/>
      <c r="AH44" s="859"/>
      <c r="AI44" s="859"/>
      <c r="AJ44" s="859"/>
      <c r="AK44" s="859"/>
      <c r="AL44" s="859"/>
      <c r="AM44" s="859"/>
      <c r="AN44" s="859"/>
      <c r="AO44" s="859"/>
      <c r="AP44" s="859"/>
      <c r="AQ44" s="859"/>
      <c r="AR44" s="859"/>
      <c r="AS44" s="859"/>
      <c r="AT44" s="859"/>
    </row>
    <row r="45" spans="1:46" s="683" customFormat="1" ht="24.75" customHeight="1">
      <c r="A45" s="682" t="s">
        <v>853</v>
      </c>
      <c r="B45" s="642">
        <v>222</v>
      </c>
      <c r="C45" s="643"/>
      <c r="D45" s="691">
        <v>1359144400205</v>
      </c>
      <c r="E45" s="692">
        <v>1343236093403</v>
      </c>
      <c r="F45" s="778"/>
      <c r="G45" s="863"/>
      <c r="H45" s="859"/>
      <c r="I45" s="859"/>
      <c r="J45" s="859"/>
      <c r="K45" s="859"/>
      <c r="L45" s="859"/>
      <c r="M45" s="859"/>
      <c r="N45" s="859"/>
      <c r="O45" s="859"/>
      <c r="P45" s="859"/>
      <c r="Q45" s="859"/>
      <c r="R45" s="859"/>
      <c r="S45" s="819">
        <v>336291550481</v>
      </c>
      <c r="T45" s="819">
        <v>-211082473736</v>
      </c>
      <c r="U45" s="814">
        <v>677064009509</v>
      </c>
      <c r="V45" s="815">
        <f t="shared" si="1"/>
        <v>682080390696</v>
      </c>
      <c r="W45" s="859"/>
      <c r="X45" s="859"/>
      <c r="Y45" s="859"/>
      <c r="Z45" s="859"/>
      <c r="AA45" s="859"/>
      <c r="AB45" s="859"/>
      <c r="AC45" s="859"/>
      <c r="AD45" s="859"/>
      <c r="AE45" s="859"/>
      <c r="AF45" s="859"/>
      <c r="AG45" s="859"/>
      <c r="AH45" s="859"/>
      <c r="AI45" s="859"/>
      <c r="AJ45" s="859"/>
      <c r="AK45" s="859"/>
      <c r="AL45" s="859"/>
      <c r="AM45" s="859"/>
      <c r="AN45" s="859"/>
      <c r="AO45" s="859"/>
      <c r="AP45" s="859"/>
      <c r="AQ45" s="859"/>
      <c r="AR45" s="859"/>
      <c r="AS45" s="859"/>
      <c r="AT45" s="859"/>
    </row>
    <row r="46" spans="1:46" s="683" customFormat="1" ht="24.75" customHeight="1">
      <c r="A46" s="682" t="s">
        <v>854</v>
      </c>
      <c r="B46" s="642">
        <v>223</v>
      </c>
      <c r="C46" s="643"/>
      <c r="D46" s="693">
        <v>-732807135262</v>
      </c>
      <c r="E46" s="694">
        <v>-666744972553</v>
      </c>
      <c r="F46" s="778" t="s">
        <v>855</v>
      </c>
      <c r="G46" s="779"/>
      <c r="H46" s="864">
        <v>-732807135262</v>
      </c>
      <c r="I46" s="859"/>
      <c r="J46" s="859"/>
      <c r="K46" s="859"/>
      <c r="L46" s="859"/>
      <c r="M46" s="859"/>
      <c r="N46" s="859"/>
      <c r="O46" s="859"/>
      <c r="P46" s="859"/>
      <c r="Q46" s="859"/>
      <c r="R46" s="859"/>
      <c r="S46" s="819">
        <v>-211082473736</v>
      </c>
      <c r="T46" s="819">
        <v>0</v>
      </c>
      <c r="U46" s="814">
        <v>-390247391581</v>
      </c>
      <c r="V46" s="815">
        <f t="shared" si="1"/>
        <v>-342559743681</v>
      </c>
      <c r="W46" s="859"/>
      <c r="X46" s="859"/>
      <c r="Y46" s="859"/>
      <c r="Z46" s="859"/>
      <c r="AA46" s="859"/>
      <c r="AB46" s="859"/>
      <c r="AC46" s="859"/>
      <c r="AD46" s="859"/>
      <c r="AE46" s="859"/>
      <c r="AF46" s="859"/>
      <c r="AG46" s="859"/>
      <c r="AH46" s="859"/>
      <c r="AI46" s="859"/>
      <c r="AJ46" s="859"/>
      <c r="AK46" s="859"/>
      <c r="AL46" s="859"/>
      <c r="AM46" s="859"/>
      <c r="AN46" s="859"/>
      <c r="AO46" s="859"/>
      <c r="AP46" s="859"/>
      <c r="AQ46" s="859"/>
      <c r="AR46" s="859"/>
      <c r="AS46" s="859"/>
      <c r="AT46" s="859"/>
    </row>
    <row r="47" spans="1:46" s="683" customFormat="1" ht="24.75" customHeight="1">
      <c r="A47" s="682" t="s">
        <v>856</v>
      </c>
      <c r="B47" s="642">
        <v>224</v>
      </c>
      <c r="C47" s="643" t="s">
        <v>857</v>
      </c>
      <c r="D47" s="644">
        <f>SUM(D48:D49)</f>
        <v>0</v>
      </c>
      <c r="E47" s="645">
        <v>0</v>
      </c>
      <c r="F47" s="778"/>
      <c r="G47" s="779"/>
      <c r="H47" s="859"/>
      <c r="I47" s="859"/>
      <c r="J47" s="859"/>
      <c r="K47" s="859"/>
      <c r="L47" s="859"/>
      <c r="M47" s="859"/>
      <c r="N47" s="859"/>
      <c r="O47" s="859"/>
      <c r="P47" s="859"/>
      <c r="Q47" s="859"/>
      <c r="R47" s="859"/>
      <c r="S47" s="819">
        <f>SUM(S48:S49)</f>
        <v>0</v>
      </c>
      <c r="T47" s="819">
        <v>0</v>
      </c>
      <c r="U47" s="814">
        <v>0</v>
      </c>
      <c r="V47" s="815">
        <f t="shared" si="1"/>
        <v>0</v>
      </c>
      <c r="W47" s="859"/>
      <c r="X47" s="859"/>
      <c r="Y47" s="859"/>
      <c r="Z47" s="859"/>
      <c r="AA47" s="859"/>
      <c r="AB47" s="859"/>
      <c r="AC47" s="859"/>
      <c r="AD47" s="859"/>
      <c r="AE47" s="859"/>
      <c r="AF47" s="859"/>
      <c r="AG47" s="859"/>
      <c r="AH47" s="859"/>
      <c r="AI47" s="859"/>
      <c r="AJ47" s="859"/>
      <c r="AK47" s="859"/>
      <c r="AL47" s="859"/>
      <c r="AM47" s="859"/>
      <c r="AN47" s="859"/>
      <c r="AO47" s="859"/>
      <c r="AP47" s="859"/>
      <c r="AQ47" s="859"/>
      <c r="AR47" s="859"/>
      <c r="AS47" s="859"/>
      <c r="AT47" s="859"/>
    </row>
    <row r="48" spans="1:22" ht="24.75" customHeight="1">
      <c r="A48" s="641" t="s">
        <v>858</v>
      </c>
      <c r="B48" s="642">
        <v>225</v>
      </c>
      <c r="C48" s="643"/>
      <c r="D48" s="644"/>
      <c r="E48" s="645"/>
      <c r="F48" s="778">
        <v>211</v>
      </c>
      <c r="S48" s="819">
        <v>0</v>
      </c>
      <c r="T48" s="819">
        <v>0</v>
      </c>
      <c r="U48" s="814"/>
      <c r="V48" s="815">
        <f t="shared" si="1"/>
        <v>0</v>
      </c>
    </row>
    <row r="49" spans="1:22" ht="25.5" customHeight="1">
      <c r="A49" s="641" t="s">
        <v>859</v>
      </c>
      <c r="B49" s="642">
        <v>226</v>
      </c>
      <c r="C49" s="643"/>
      <c r="D49" s="659"/>
      <c r="E49" s="660"/>
      <c r="F49" s="778">
        <v>2141</v>
      </c>
      <c r="G49" s="832"/>
      <c r="S49" s="819">
        <v>0</v>
      </c>
      <c r="T49" s="781">
        <v>37213870</v>
      </c>
      <c r="U49" s="828"/>
      <c r="V49" s="815">
        <f t="shared" si="1"/>
        <v>0</v>
      </c>
    </row>
    <row r="50" spans="1:22" ht="25.5" customHeight="1">
      <c r="A50" s="641" t="s">
        <v>860</v>
      </c>
      <c r="B50" s="642">
        <v>227</v>
      </c>
      <c r="C50" s="643" t="s">
        <v>861</v>
      </c>
      <c r="D50" s="644">
        <f>SUM(D51:D52)</f>
        <v>0</v>
      </c>
      <c r="E50" s="645">
        <v>0</v>
      </c>
      <c r="G50" s="832">
        <f>698435779832+1868643780</f>
        <v>700304423612</v>
      </c>
      <c r="S50" s="819">
        <f>SUM(S51:S52)</f>
        <v>37213870</v>
      </c>
      <c r="T50" s="781">
        <v>418656000</v>
      </c>
      <c r="U50" s="828">
        <v>0</v>
      </c>
      <c r="V50" s="815">
        <f t="shared" si="1"/>
        <v>0</v>
      </c>
    </row>
    <row r="51" spans="1:22" ht="25.5" customHeight="1">
      <c r="A51" s="641" t="s">
        <v>858</v>
      </c>
      <c r="B51" s="642">
        <v>228</v>
      </c>
      <c r="C51" s="643"/>
      <c r="D51" s="644"/>
      <c r="E51" s="645"/>
      <c r="F51" s="842"/>
      <c r="S51" s="819">
        <v>418656000</v>
      </c>
      <c r="T51" s="781">
        <v>-381442130</v>
      </c>
      <c r="U51" s="828"/>
      <c r="V51" s="815">
        <f t="shared" si="1"/>
        <v>0</v>
      </c>
    </row>
    <row r="52" spans="1:22" ht="25.5" customHeight="1">
      <c r="A52" s="641" t="s">
        <v>859</v>
      </c>
      <c r="B52" s="642">
        <v>229</v>
      </c>
      <c r="C52" s="643"/>
      <c r="D52" s="659"/>
      <c r="E52" s="660"/>
      <c r="F52" s="865"/>
      <c r="S52" s="819">
        <v>-381442130</v>
      </c>
      <c r="T52" s="781">
        <v>60110196399</v>
      </c>
      <c r="U52" s="828"/>
      <c r="V52" s="815">
        <f t="shared" si="1"/>
        <v>0</v>
      </c>
    </row>
    <row r="53" spans="1:22" ht="25.5" customHeight="1">
      <c r="A53" s="641" t="s">
        <v>862</v>
      </c>
      <c r="B53" s="642">
        <v>230</v>
      </c>
      <c r="C53" s="643" t="s">
        <v>863</v>
      </c>
      <c r="D53" s="644">
        <v>87203214815</v>
      </c>
      <c r="E53" s="645">
        <v>85523934730</v>
      </c>
      <c r="F53" s="842"/>
      <c r="G53" s="866"/>
      <c r="H53" s="782">
        <v>-41513380830</v>
      </c>
      <c r="S53" s="819">
        <v>60110196399</v>
      </c>
      <c r="T53" s="781">
        <v>0</v>
      </c>
      <c r="U53" s="828">
        <v>76552202647</v>
      </c>
      <c r="V53" s="815">
        <f t="shared" si="1"/>
        <v>10651012168</v>
      </c>
    </row>
    <row r="54" spans="1:46" s="681" customFormat="1" ht="25.5" customHeight="1">
      <c r="A54" s="677" t="s">
        <v>864</v>
      </c>
      <c r="B54" s="678">
        <v>240</v>
      </c>
      <c r="C54" s="643" t="s">
        <v>865</v>
      </c>
      <c r="D54" s="695">
        <f>SUM(D55:D56)</f>
        <v>0</v>
      </c>
      <c r="E54" s="696">
        <v>0</v>
      </c>
      <c r="F54" s="855"/>
      <c r="G54" s="856"/>
      <c r="H54" s="857">
        <f>D53-128541577250</f>
        <v>-41338362435</v>
      </c>
      <c r="I54" s="858"/>
      <c r="J54" s="858"/>
      <c r="K54" s="858"/>
      <c r="L54" s="858"/>
      <c r="M54" s="858"/>
      <c r="N54" s="858"/>
      <c r="O54" s="858"/>
      <c r="P54" s="858"/>
      <c r="Q54" s="858"/>
      <c r="R54" s="858"/>
      <c r="S54" s="819">
        <f>SUM(S55:S56)</f>
        <v>0</v>
      </c>
      <c r="T54" s="781">
        <v>0</v>
      </c>
      <c r="U54" s="828">
        <v>0</v>
      </c>
      <c r="V54" s="815">
        <f t="shared" si="1"/>
        <v>0</v>
      </c>
      <c r="W54" s="858"/>
      <c r="X54" s="858"/>
      <c r="Y54" s="858"/>
      <c r="Z54" s="858"/>
      <c r="AA54" s="858"/>
      <c r="AB54" s="858"/>
      <c r="AC54" s="858"/>
      <c r="AD54" s="858"/>
      <c r="AE54" s="858"/>
      <c r="AF54" s="858"/>
      <c r="AG54" s="858"/>
      <c r="AH54" s="858"/>
      <c r="AI54" s="858"/>
      <c r="AJ54" s="858"/>
      <c r="AK54" s="858"/>
      <c r="AL54" s="858"/>
      <c r="AM54" s="858"/>
      <c r="AN54" s="858"/>
      <c r="AO54" s="858"/>
      <c r="AP54" s="858"/>
      <c r="AQ54" s="858"/>
      <c r="AR54" s="858"/>
      <c r="AS54" s="858"/>
      <c r="AT54" s="858"/>
    </row>
    <row r="55" spans="1:22" ht="25.5" customHeight="1">
      <c r="A55" s="641" t="s">
        <v>858</v>
      </c>
      <c r="B55" s="642">
        <v>241</v>
      </c>
      <c r="C55" s="643"/>
      <c r="D55" s="644"/>
      <c r="E55" s="645"/>
      <c r="S55" s="819">
        <v>0</v>
      </c>
      <c r="T55" s="813">
        <v>0</v>
      </c>
      <c r="U55" s="814"/>
      <c r="V55" s="815">
        <f t="shared" si="1"/>
        <v>0</v>
      </c>
    </row>
    <row r="56" spans="1:22" ht="25.5" customHeight="1">
      <c r="A56" s="641" t="s">
        <v>859</v>
      </c>
      <c r="B56" s="642">
        <v>242</v>
      </c>
      <c r="C56" s="643"/>
      <c r="D56" s="644"/>
      <c r="E56" s="645"/>
      <c r="S56" s="819">
        <v>0</v>
      </c>
      <c r="T56" s="781">
        <v>6740707000</v>
      </c>
      <c r="U56" s="828"/>
      <c r="V56" s="815">
        <f t="shared" si="1"/>
        <v>0</v>
      </c>
    </row>
    <row r="57" spans="1:46" s="681" customFormat="1" ht="25.5" customHeight="1">
      <c r="A57" s="677" t="s">
        <v>866</v>
      </c>
      <c r="B57" s="678">
        <v>250</v>
      </c>
      <c r="C57" s="647"/>
      <c r="D57" s="695">
        <f>SUM(D58:D61)</f>
        <v>21799000000</v>
      </c>
      <c r="E57" s="696">
        <v>21799000000</v>
      </c>
      <c r="F57" s="855"/>
      <c r="G57" s="867"/>
      <c r="H57" s="858"/>
      <c r="I57" s="858"/>
      <c r="J57" s="858"/>
      <c r="K57" s="858"/>
      <c r="L57" s="858"/>
      <c r="M57" s="858"/>
      <c r="N57" s="858"/>
      <c r="O57" s="858"/>
      <c r="P57" s="858"/>
      <c r="Q57" s="858"/>
      <c r="R57" s="858"/>
      <c r="S57" s="813">
        <f>SUM(S58:S61)</f>
        <v>6740707000</v>
      </c>
      <c r="T57" s="781">
        <v>0</v>
      </c>
      <c r="U57" s="828">
        <v>21819707000</v>
      </c>
      <c r="V57" s="815">
        <f t="shared" si="1"/>
        <v>-20707000</v>
      </c>
      <c r="W57" s="858"/>
      <c r="X57" s="858"/>
      <c r="Y57" s="858"/>
      <c r="Z57" s="858"/>
      <c r="AA57" s="858"/>
      <c r="AB57" s="858"/>
      <c r="AC57" s="858"/>
      <c r="AD57" s="858"/>
      <c r="AE57" s="858"/>
      <c r="AF57" s="858"/>
      <c r="AG57" s="858"/>
      <c r="AH57" s="858"/>
      <c r="AI57" s="858"/>
      <c r="AJ57" s="858"/>
      <c r="AK57" s="858"/>
      <c r="AL57" s="858"/>
      <c r="AM57" s="858"/>
      <c r="AN57" s="858"/>
      <c r="AO57" s="858"/>
      <c r="AP57" s="858"/>
      <c r="AQ57" s="858"/>
      <c r="AR57" s="858"/>
      <c r="AS57" s="858"/>
      <c r="AT57" s="858"/>
    </row>
    <row r="58" spans="1:22" ht="25.5" customHeight="1">
      <c r="A58" s="641" t="s">
        <v>867</v>
      </c>
      <c r="B58" s="642">
        <v>251</v>
      </c>
      <c r="C58" s="643"/>
      <c r="D58" s="644"/>
      <c r="E58" s="645"/>
      <c r="S58" s="819">
        <v>0</v>
      </c>
      <c r="T58" s="813">
        <v>0</v>
      </c>
      <c r="U58" s="814"/>
      <c r="V58" s="815">
        <f t="shared" si="1"/>
        <v>0</v>
      </c>
    </row>
    <row r="59" spans="1:22" ht="26.25" customHeight="1">
      <c r="A59" s="641" t="s">
        <v>868</v>
      </c>
      <c r="B59" s="642">
        <v>252</v>
      </c>
      <c r="C59" s="643"/>
      <c r="D59" s="644"/>
      <c r="E59" s="645"/>
      <c r="G59" s="868"/>
      <c r="S59" s="819">
        <v>0</v>
      </c>
      <c r="T59" s="781">
        <v>6740707000</v>
      </c>
      <c r="U59" s="828"/>
      <c r="V59" s="815">
        <f t="shared" si="1"/>
        <v>0</v>
      </c>
    </row>
    <row r="60" spans="1:22" ht="26.25" customHeight="1">
      <c r="A60" s="641" t="s">
        <v>869</v>
      </c>
      <c r="B60" s="642">
        <v>258</v>
      </c>
      <c r="C60" s="643" t="s">
        <v>870</v>
      </c>
      <c r="D60" s="644">
        <v>21799000000</v>
      </c>
      <c r="E60" s="645">
        <v>21799000000</v>
      </c>
      <c r="F60" s="778" t="s">
        <v>90</v>
      </c>
      <c r="G60" s="868"/>
      <c r="S60" s="819">
        <v>6740707000</v>
      </c>
      <c r="T60" s="781">
        <v>0</v>
      </c>
      <c r="U60" s="828">
        <v>21819707000</v>
      </c>
      <c r="V60" s="815">
        <f t="shared" si="1"/>
        <v>-20707000</v>
      </c>
    </row>
    <row r="61" spans="1:22" ht="22.5" customHeight="1">
      <c r="A61" s="697" t="s">
        <v>871</v>
      </c>
      <c r="B61" s="642">
        <v>259</v>
      </c>
      <c r="C61" s="643"/>
      <c r="D61" s="644"/>
      <c r="E61" s="645"/>
      <c r="G61" s="868"/>
      <c r="S61" s="819">
        <v>0</v>
      </c>
      <c r="T61" s="781">
        <v>6467274251</v>
      </c>
      <c r="U61" s="828"/>
      <c r="V61" s="815">
        <f t="shared" si="1"/>
        <v>0</v>
      </c>
    </row>
    <row r="62" spans="1:46" s="650" customFormat="1" ht="22.5" customHeight="1">
      <c r="A62" s="677" t="s">
        <v>872</v>
      </c>
      <c r="B62" s="636">
        <v>260</v>
      </c>
      <c r="C62" s="637"/>
      <c r="D62" s="648">
        <f>SUM(D63:D65)</f>
        <v>24418383384</v>
      </c>
      <c r="E62" s="649">
        <v>23907161861</v>
      </c>
      <c r="F62" s="821"/>
      <c r="G62" s="869"/>
      <c r="H62" s="830"/>
      <c r="I62" s="830"/>
      <c r="J62" s="830"/>
      <c r="K62" s="830"/>
      <c r="L62" s="830"/>
      <c r="M62" s="830"/>
      <c r="N62" s="830"/>
      <c r="O62" s="830"/>
      <c r="P62" s="830"/>
      <c r="Q62" s="830"/>
      <c r="R62" s="830"/>
      <c r="S62" s="813">
        <f>SUM(S63:S65)</f>
        <v>6467274251</v>
      </c>
      <c r="T62" s="781">
        <v>5712036251</v>
      </c>
      <c r="U62" s="828">
        <v>2164382419</v>
      </c>
      <c r="V62" s="815">
        <f t="shared" si="1"/>
        <v>22254000965</v>
      </c>
      <c r="W62" s="830"/>
      <c r="X62" s="830"/>
      <c r="Y62" s="830"/>
      <c r="Z62" s="830"/>
      <c r="AA62" s="830"/>
      <c r="AB62" s="830"/>
      <c r="AC62" s="830"/>
      <c r="AD62" s="830"/>
      <c r="AE62" s="830"/>
      <c r="AF62" s="830"/>
      <c r="AG62" s="830"/>
      <c r="AH62" s="830"/>
      <c r="AI62" s="830"/>
      <c r="AJ62" s="830"/>
      <c r="AK62" s="830"/>
      <c r="AL62" s="830"/>
      <c r="AM62" s="830"/>
      <c r="AN62" s="830"/>
      <c r="AO62" s="830"/>
      <c r="AP62" s="830"/>
      <c r="AQ62" s="830"/>
      <c r="AR62" s="830"/>
      <c r="AS62" s="830"/>
      <c r="AT62" s="830"/>
    </row>
    <row r="63" spans="1:46" s="683" customFormat="1" ht="22.5" customHeight="1">
      <c r="A63" s="682" t="s">
        <v>873</v>
      </c>
      <c r="B63" s="642">
        <v>261</v>
      </c>
      <c r="C63" s="643" t="s">
        <v>874</v>
      </c>
      <c r="D63" s="644">
        <v>17578163307</v>
      </c>
      <c r="E63" s="645">
        <v>17150869285</v>
      </c>
      <c r="F63" s="778" t="s">
        <v>875</v>
      </c>
      <c r="G63" s="870"/>
      <c r="H63" s="859"/>
      <c r="I63" s="859"/>
      <c r="J63" s="859"/>
      <c r="K63" s="859"/>
      <c r="L63" s="859"/>
      <c r="M63" s="859"/>
      <c r="N63" s="859"/>
      <c r="O63" s="859"/>
      <c r="P63" s="859"/>
      <c r="Q63" s="859"/>
      <c r="R63" s="859"/>
      <c r="S63" s="819">
        <v>5712036251</v>
      </c>
      <c r="T63" s="831">
        <v>0</v>
      </c>
      <c r="U63" s="828"/>
      <c r="V63" s="815">
        <f t="shared" si="1"/>
        <v>17578163307</v>
      </c>
      <c r="W63" s="859"/>
      <c r="X63" s="859"/>
      <c r="Y63" s="859"/>
      <c r="Z63" s="859"/>
      <c r="AA63" s="859"/>
      <c r="AB63" s="859"/>
      <c r="AC63" s="859"/>
      <c r="AD63" s="859"/>
      <c r="AE63" s="859"/>
      <c r="AF63" s="859"/>
      <c r="AG63" s="859"/>
      <c r="AH63" s="859"/>
      <c r="AI63" s="859"/>
      <c r="AJ63" s="859"/>
      <c r="AK63" s="859"/>
      <c r="AL63" s="859"/>
      <c r="AM63" s="859"/>
      <c r="AN63" s="859"/>
      <c r="AO63" s="859"/>
      <c r="AP63" s="859"/>
      <c r="AQ63" s="859"/>
      <c r="AR63" s="859"/>
      <c r="AS63" s="859"/>
      <c r="AT63" s="859"/>
    </row>
    <row r="64" spans="1:46" s="683" customFormat="1" ht="22.5" customHeight="1">
      <c r="A64" s="682" t="s">
        <v>876</v>
      </c>
      <c r="B64" s="642">
        <v>262</v>
      </c>
      <c r="C64" s="643" t="s">
        <v>877</v>
      </c>
      <c r="D64" s="644"/>
      <c r="E64" s="645"/>
      <c r="F64" s="778"/>
      <c r="G64" s="870"/>
      <c r="H64" s="859"/>
      <c r="I64" s="859"/>
      <c r="J64" s="859"/>
      <c r="K64" s="859"/>
      <c r="L64" s="859"/>
      <c r="M64" s="859"/>
      <c r="N64" s="859"/>
      <c r="O64" s="859"/>
      <c r="P64" s="859"/>
      <c r="Q64" s="859"/>
      <c r="R64" s="859"/>
      <c r="S64" s="819">
        <v>0</v>
      </c>
      <c r="T64" s="819">
        <v>755238000</v>
      </c>
      <c r="U64" s="814"/>
      <c r="V64" s="815">
        <f t="shared" si="1"/>
        <v>0</v>
      </c>
      <c r="W64" s="859"/>
      <c r="X64" s="859"/>
      <c r="Y64" s="859"/>
      <c r="Z64" s="859"/>
      <c r="AA64" s="859"/>
      <c r="AB64" s="859"/>
      <c r="AC64" s="859"/>
      <c r="AD64" s="859"/>
      <c r="AE64" s="859"/>
      <c r="AF64" s="859"/>
      <c r="AG64" s="859"/>
      <c r="AH64" s="859"/>
      <c r="AI64" s="859"/>
      <c r="AJ64" s="859"/>
      <c r="AK64" s="859"/>
      <c r="AL64" s="859"/>
      <c r="AM64" s="859"/>
      <c r="AN64" s="859"/>
      <c r="AO64" s="859"/>
      <c r="AP64" s="859"/>
      <c r="AQ64" s="859"/>
      <c r="AR64" s="859"/>
      <c r="AS64" s="859"/>
      <c r="AT64" s="859"/>
    </row>
    <row r="65" spans="1:46" s="683" customFormat="1" ht="19.5" customHeight="1">
      <c r="A65" s="682" t="s">
        <v>878</v>
      </c>
      <c r="B65" s="642">
        <v>268</v>
      </c>
      <c r="C65" s="643"/>
      <c r="D65" s="644">
        <v>6840220077</v>
      </c>
      <c r="E65" s="645">
        <v>6756292576</v>
      </c>
      <c r="F65" s="842" t="s">
        <v>879</v>
      </c>
      <c r="G65" s="871"/>
      <c r="H65" s="859">
        <f>D66/D71</f>
        <v>1.2904643031203649</v>
      </c>
      <c r="I65" s="859"/>
      <c r="J65" s="859"/>
      <c r="K65" s="859"/>
      <c r="L65" s="859"/>
      <c r="M65" s="859"/>
      <c r="N65" s="859"/>
      <c r="O65" s="859"/>
      <c r="P65" s="859"/>
      <c r="Q65" s="859"/>
      <c r="R65" s="859"/>
      <c r="S65" s="819">
        <v>755238000</v>
      </c>
      <c r="T65" s="819"/>
      <c r="U65" s="814">
        <v>2164382419</v>
      </c>
      <c r="V65" s="815">
        <f t="shared" si="1"/>
        <v>4675837658</v>
      </c>
      <c r="W65" s="859"/>
      <c r="X65" s="859"/>
      <c r="Y65" s="859"/>
      <c r="Z65" s="859"/>
      <c r="AA65" s="859"/>
      <c r="AB65" s="859"/>
      <c r="AC65" s="859"/>
      <c r="AD65" s="859"/>
      <c r="AE65" s="859"/>
      <c r="AF65" s="859"/>
      <c r="AG65" s="859"/>
      <c r="AH65" s="859"/>
      <c r="AI65" s="859"/>
      <c r="AJ65" s="859"/>
      <c r="AK65" s="859"/>
      <c r="AL65" s="859"/>
      <c r="AM65" s="859"/>
      <c r="AN65" s="859"/>
      <c r="AO65" s="859"/>
      <c r="AP65" s="859"/>
      <c r="AQ65" s="859"/>
      <c r="AR65" s="859"/>
      <c r="AS65" s="859"/>
      <c r="AT65" s="859"/>
    </row>
    <row r="66" spans="1:46" s="703" customFormat="1" ht="26.25" customHeight="1" thickBot="1">
      <c r="A66" s="698" t="s">
        <v>880</v>
      </c>
      <c r="B66" s="699">
        <v>270</v>
      </c>
      <c r="C66" s="700"/>
      <c r="D66" s="701">
        <f>D35+D10</f>
        <v>963816568923</v>
      </c>
      <c r="E66" s="702">
        <v>1053827260313</v>
      </c>
      <c r="F66" s="872">
        <f>D66-D113</f>
        <v>0</v>
      </c>
      <c r="G66" s="851"/>
      <c r="H66" s="873">
        <f>(D66-D71)/D98</f>
        <v>1.4382222977837638</v>
      </c>
      <c r="I66" s="874"/>
      <c r="J66" s="874"/>
      <c r="K66" s="874"/>
      <c r="L66" s="874"/>
      <c r="M66" s="874"/>
      <c r="N66" s="874"/>
      <c r="O66" s="874"/>
      <c r="P66" s="874"/>
      <c r="Q66" s="874"/>
      <c r="R66" s="874"/>
      <c r="S66" s="813">
        <f>S10+S35</f>
        <v>369062923176</v>
      </c>
      <c r="T66" s="819">
        <v>369062923176</v>
      </c>
      <c r="U66" s="814">
        <v>858219608191</v>
      </c>
      <c r="V66" s="815">
        <f t="shared" si="1"/>
        <v>105596960732</v>
      </c>
      <c r="W66" s="874"/>
      <c r="X66" s="874"/>
      <c r="Y66" s="874"/>
      <c r="Z66" s="874"/>
      <c r="AA66" s="874"/>
      <c r="AB66" s="874"/>
      <c r="AC66" s="874"/>
      <c r="AD66" s="874"/>
      <c r="AE66" s="874"/>
      <c r="AF66" s="874"/>
      <c r="AG66" s="874"/>
      <c r="AH66" s="874"/>
      <c r="AI66" s="874"/>
      <c r="AJ66" s="874"/>
      <c r="AK66" s="874"/>
      <c r="AL66" s="874"/>
      <c r="AM66" s="874"/>
      <c r="AN66" s="874"/>
      <c r="AO66" s="874"/>
      <c r="AP66" s="874"/>
      <c r="AQ66" s="874"/>
      <c r="AR66" s="874"/>
      <c r="AS66" s="874"/>
      <c r="AT66" s="874"/>
    </row>
    <row r="67" spans="1:46" s="708" customFormat="1" ht="24.75" customHeight="1" thickBot="1">
      <c r="A67" s="704"/>
      <c r="B67" s="705"/>
      <c r="C67" s="705"/>
      <c r="D67" s="706">
        <v>963816568923</v>
      </c>
      <c r="E67" s="707"/>
      <c r="F67" s="872">
        <f>D66-D67</f>
        <v>0</v>
      </c>
      <c r="G67" s="875"/>
      <c r="H67" s="874"/>
      <c r="I67" s="874"/>
      <c r="J67" s="874"/>
      <c r="K67" s="874"/>
      <c r="L67" s="874"/>
      <c r="M67" s="874"/>
      <c r="N67" s="874"/>
      <c r="O67" s="874"/>
      <c r="P67" s="874"/>
      <c r="Q67" s="874"/>
      <c r="R67" s="874"/>
      <c r="S67" s="876">
        <v>369062923176</v>
      </c>
      <c r="T67" s="876"/>
      <c r="U67" s="877"/>
      <c r="V67" s="815">
        <f t="shared" si="1"/>
        <v>963816568923</v>
      </c>
      <c r="W67" s="874"/>
      <c r="X67" s="874"/>
      <c r="Y67" s="874"/>
      <c r="Z67" s="874"/>
      <c r="AA67" s="874"/>
      <c r="AB67" s="874"/>
      <c r="AC67" s="874"/>
      <c r="AD67" s="874"/>
      <c r="AE67" s="874"/>
      <c r="AF67" s="874"/>
      <c r="AG67" s="874"/>
      <c r="AH67" s="874"/>
      <c r="AI67" s="874"/>
      <c r="AJ67" s="874"/>
      <c r="AK67" s="874"/>
      <c r="AL67" s="874"/>
      <c r="AM67" s="874"/>
      <c r="AN67" s="874"/>
      <c r="AO67" s="874"/>
      <c r="AP67" s="874"/>
      <c r="AQ67" s="874"/>
      <c r="AR67" s="874"/>
      <c r="AS67" s="874"/>
      <c r="AT67" s="874"/>
    </row>
    <row r="68" spans="1:46" s="708" customFormat="1" ht="24.75" customHeight="1">
      <c r="A68" s="1095" t="s">
        <v>881</v>
      </c>
      <c r="B68" s="614" t="s">
        <v>777</v>
      </c>
      <c r="C68" s="615" t="s">
        <v>778</v>
      </c>
      <c r="D68" s="1097" t="s">
        <v>882</v>
      </c>
      <c r="E68" s="1099" t="s">
        <v>780</v>
      </c>
      <c r="F68" s="872"/>
      <c r="G68" s="878"/>
      <c r="H68" s="874" t="s">
        <v>883</v>
      </c>
      <c r="I68" s="874"/>
      <c r="J68" s="874"/>
      <c r="K68" s="874"/>
      <c r="L68" s="874"/>
      <c r="M68" s="874"/>
      <c r="N68" s="874"/>
      <c r="O68" s="874"/>
      <c r="P68" s="874"/>
      <c r="Q68" s="874"/>
      <c r="R68" s="874"/>
      <c r="S68" s="876">
        <f>S67-S66</f>
        <v>0</v>
      </c>
      <c r="T68" s="876" t="s">
        <v>884</v>
      </c>
      <c r="U68" s="877" t="s">
        <v>882</v>
      </c>
      <c r="V68" s="815" t="e">
        <f t="shared" si="1"/>
        <v>#VALUE!</v>
      </c>
      <c r="W68" s="874"/>
      <c r="X68" s="874"/>
      <c r="Y68" s="874"/>
      <c r="Z68" s="874"/>
      <c r="AA68" s="874"/>
      <c r="AB68" s="874"/>
      <c r="AC68" s="874"/>
      <c r="AD68" s="874"/>
      <c r="AE68" s="874"/>
      <c r="AF68" s="874"/>
      <c r="AG68" s="874"/>
      <c r="AH68" s="874"/>
      <c r="AI68" s="874"/>
      <c r="AJ68" s="874"/>
      <c r="AK68" s="874"/>
      <c r="AL68" s="874"/>
      <c r="AM68" s="874"/>
      <c r="AN68" s="874"/>
      <c r="AO68" s="874"/>
      <c r="AP68" s="874"/>
      <c r="AQ68" s="874"/>
      <c r="AR68" s="874"/>
      <c r="AS68" s="874"/>
      <c r="AT68" s="874"/>
    </row>
    <row r="69" spans="1:46" s="708" customFormat="1" ht="18.75" customHeight="1">
      <c r="A69" s="1104"/>
      <c r="B69" s="709" t="s">
        <v>781</v>
      </c>
      <c r="C69" s="710" t="s">
        <v>782</v>
      </c>
      <c r="D69" s="1105"/>
      <c r="E69" s="1100"/>
      <c r="F69" s="879"/>
      <c r="G69" s="878"/>
      <c r="H69" s="874" t="s">
        <v>885</v>
      </c>
      <c r="I69" s="874"/>
      <c r="J69" s="874"/>
      <c r="K69" s="874"/>
      <c r="L69" s="874"/>
      <c r="M69" s="874"/>
      <c r="N69" s="874"/>
      <c r="O69" s="874"/>
      <c r="P69" s="874"/>
      <c r="Q69" s="874"/>
      <c r="R69" s="874"/>
      <c r="S69" s="876"/>
      <c r="T69" s="876"/>
      <c r="U69" s="877"/>
      <c r="V69" s="815">
        <f t="shared" si="1"/>
        <v>0</v>
      </c>
      <c r="W69" s="874"/>
      <c r="X69" s="874"/>
      <c r="Y69" s="874"/>
      <c r="Z69" s="874"/>
      <c r="AA69" s="874"/>
      <c r="AB69" s="874"/>
      <c r="AC69" s="874"/>
      <c r="AD69" s="874"/>
      <c r="AE69" s="874"/>
      <c r="AF69" s="874"/>
      <c r="AG69" s="874"/>
      <c r="AH69" s="874"/>
      <c r="AI69" s="874"/>
      <c r="AJ69" s="874"/>
      <c r="AK69" s="874"/>
      <c r="AL69" s="874"/>
      <c r="AM69" s="874"/>
      <c r="AN69" s="874"/>
      <c r="AO69" s="874"/>
      <c r="AP69" s="874"/>
      <c r="AQ69" s="874"/>
      <c r="AR69" s="874"/>
      <c r="AS69" s="874"/>
      <c r="AT69" s="874"/>
    </row>
    <row r="70" spans="1:46" s="712" customFormat="1" ht="24.75" customHeight="1">
      <c r="A70" s="619" t="s">
        <v>211</v>
      </c>
      <c r="B70" s="620" t="s">
        <v>783</v>
      </c>
      <c r="C70" s="621" t="s">
        <v>784</v>
      </c>
      <c r="D70" s="622">
        <v>1</v>
      </c>
      <c r="E70" s="711">
        <v>2</v>
      </c>
      <c r="F70" s="880"/>
      <c r="G70" s="881"/>
      <c r="H70" s="882">
        <f>30.3-3.9+967</f>
        <v>993.4</v>
      </c>
      <c r="I70" s="882"/>
      <c r="J70" s="882"/>
      <c r="K70" s="882"/>
      <c r="L70" s="882"/>
      <c r="M70" s="882"/>
      <c r="N70" s="882"/>
      <c r="O70" s="882"/>
      <c r="P70" s="882"/>
      <c r="Q70" s="882"/>
      <c r="R70" s="882"/>
      <c r="S70" s="883"/>
      <c r="T70" s="883">
        <v>234437017941</v>
      </c>
      <c r="U70" s="884">
        <v>4</v>
      </c>
      <c r="V70" s="885">
        <f t="shared" si="1"/>
        <v>-3</v>
      </c>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row>
    <row r="71" spans="1:22" ht="24.75" customHeight="1">
      <c r="A71" s="625" t="s">
        <v>886</v>
      </c>
      <c r="B71" s="626">
        <v>300</v>
      </c>
      <c r="C71" s="627"/>
      <c r="D71" s="628">
        <f>D72+D87</f>
        <v>746875807872</v>
      </c>
      <c r="E71" s="629">
        <v>839513279713</v>
      </c>
      <c r="F71" s="886"/>
      <c r="G71" s="887"/>
      <c r="H71" s="858" t="s">
        <v>887</v>
      </c>
      <c r="T71" s="781">
        <v>178973742942</v>
      </c>
      <c r="U71" s="828">
        <v>683981414762</v>
      </c>
      <c r="V71" s="815">
        <f t="shared" si="1"/>
        <v>62894393110</v>
      </c>
    </row>
    <row r="72" spans="1:22" ht="24.75" customHeight="1">
      <c r="A72" s="713" t="s">
        <v>888</v>
      </c>
      <c r="B72" s="714">
        <v>310</v>
      </c>
      <c r="C72" s="715"/>
      <c r="D72" s="716">
        <f>SUM(D73:D83)</f>
        <v>313290294434</v>
      </c>
      <c r="E72" s="717">
        <v>303865440090</v>
      </c>
      <c r="F72" s="842"/>
      <c r="G72" s="888"/>
      <c r="I72" s="782">
        <f>SUM(I73:I83)</f>
        <v>34716188135</v>
      </c>
      <c r="T72" s="781">
        <v>9897215480</v>
      </c>
      <c r="U72" s="828">
        <v>538338474067</v>
      </c>
      <c r="V72" s="815">
        <f t="shared" si="1"/>
        <v>-225048179633</v>
      </c>
    </row>
    <row r="73" spans="1:46" s="683" customFormat="1" ht="24.75" customHeight="1">
      <c r="A73" s="662" t="s">
        <v>889</v>
      </c>
      <c r="B73" s="665">
        <v>311</v>
      </c>
      <c r="C73" s="666" t="s">
        <v>890</v>
      </c>
      <c r="D73" s="663"/>
      <c r="E73" s="664">
        <v>12589981787</v>
      </c>
      <c r="F73" s="778" t="s">
        <v>891</v>
      </c>
      <c r="G73" s="779">
        <f>809069/150840</f>
        <v>5.363756298064174</v>
      </c>
      <c r="H73" s="815"/>
      <c r="I73" s="815">
        <f aca="true" t="shared" si="2" ref="I73:I81">D73-E73</f>
        <v>-12589981787</v>
      </c>
      <c r="J73" s="859"/>
      <c r="K73" s="859"/>
      <c r="L73" s="859"/>
      <c r="M73" s="859"/>
      <c r="N73" s="859"/>
      <c r="O73" s="859"/>
      <c r="P73" s="859"/>
      <c r="Q73" s="859"/>
      <c r="R73" s="859"/>
      <c r="S73" s="819"/>
      <c r="T73" s="819">
        <v>59676428542</v>
      </c>
      <c r="U73" s="814">
        <v>39716409482</v>
      </c>
      <c r="V73" s="815">
        <f t="shared" si="1"/>
        <v>-39716409482</v>
      </c>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row>
    <row r="74" spans="1:22" ht="24.75" customHeight="1">
      <c r="A74" s="662" t="s">
        <v>892</v>
      </c>
      <c r="B74" s="665">
        <v>312</v>
      </c>
      <c r="C74" s="666"/>
      <c r="D74" s="663">
        <v>53256659238</v>
      </c>
      <c r="E74" s="664">
        <v>98191484442</v>
      </c>
      <c r="F74" s="778" t="s">
        <v>893</v>
      </c>
      <c r="G74" s="832"/>
      <c r="H74" s="889">
        <v>150088516277</v>
      </c>
      <c r="I74" s="815">
        <f t="shared" si="2"/>
        <v>-44934825204</v>
      </c>
      <c r="T74" s="781">
        <v>0</v>
      </c>
      <c r="U74" s="828">
        <v>150088516277</v>
      </c>
      <c r="V74" s="815">
        <f aca="true" t="shared" si="3" ref="V74:V105">D74-U74</f>
        <v>-96831857039</v>
      </c>
    </row>
    <row r="75" spans="1:22" ht="24.75" customHeight="1">
      <c r="A75" s="662" t="s">
        <v>894</v>
      </c>
      <c r="B75" s="665">
        <v>313</v>
      </c>
      <c r="C75" s="666"/>
      <c r="D75" s="663">
        <v>5705700</v>
      </c>
      <c r="E75" s="664">
        <v>2256100</v>
      </c>
      <c r="F75" s="778" t="s">
        <v>895</v>
      </c>
      <c r="G75" s="832"/>
      <c r="H75" s="782">
        <f>G76-D76</f>
        <v>-19605367313</v>
      </c>
      <c r="I75" s="815">
        <f t="shared" si="2"/>
        <v>3449600</v>
      </c>
      <c r="T75" s="781">
        <v>1777155772</v>
      </c>
      <c r="U75" s="828">
        <v>1415285</v>
      </c>
      <c r="V75" s="815">
        <f t="shared" si="3"/>
        <v>4290415</v>
      </c>
    </row>
    <row r="76" spans="1:22" ht="24.75" customHeight="1">
      <c r="A76" s="641" t="s">
        <v>896</v>
      </c>
      <c r="B76" s="642">
        <v>314</v>
      </c>
      <c r="C76" s="643" t="s">
        <v>897</v>
      </c>
      <c r="D76" s="657">
        <v>19605367313</v>
      </c>
      <c r="E76" s="645">
        <v>18907026189</v>
      </c>
      <c r="F76" s="778" t="s">
        <v>898</v>
      </c>
      <c r="G76" s="832"/>
      <c r="H76" s="833">
        <f>43015086166-16446151</f>
        <v>42998640015</v>
      </c>
      <c r="I76" s="815">
        <f t="shared" si="2"/>
        <v>698341124</v>
      </c>
      <c r="S76" s="781">
        <f>G76-H76</f>
        <v>-42998640015</v>
      </c>
      <c r="T76" s="781">
        <v>74173093836</v>
      </c>
      <c r="U76" s="828">
        <v>42998640015</v>
      </c>
      <c r="V76" s="815">
        <f t="shared" si="3"/>
        <v>-23393272702</v>
      </c>
    </row>
    <row r="77" spans="1:46" s="650" customFormat="1" ht="24.75" customHeight="1">
      <c r="A77" s="641" t="s">
        <v>899</v>
      </c>
      <c r="B77" s="642">
        <v>315</v>
      </c>
      <c r="C77" s="643"/>
      <c r="D77" s="644">
        <v>78450266940</v>
      </c>
      <c r="E77" s="645">
        <v>88919361117</v>
      </c>
      <c r="F77" s="778" t="s">
        <v>900</v>
      </c>
      <c r="G77" s="890"/>
      <c r="H77" s="832">
        <v>193912093344</v>
      </c>
      <c r="I77" s="815">
        <f t="shared" si="2"/>
        <v>-10469094177</v>
      </c>
      <c r="J77" s="830"/>
      <c r="K77" s="830"/>
      <c r="L77" s="830"/>
      <c r="M77" s="830"/>
      <c r="N77" s="830"/>
      <c r="O77" s="830"/>
      <c r="P77" s="830"/>
      <c r="Q77" s="830"/>
      <c r="R77" s="830"/>
      <c r="S77" s="831">
        <f>G77-H77</f>
        <v>-193912093344</v>
      </c>
      <c r="T77" s="831">
        <v>9326518687</v>
      </c>
      <c r="U77" s="828">
        <v>193912093344</v>
      </c>
      <c r="V77" s="815">
        <f t="shared" si="3"/>
        <v>-115461826404</v>
      </c>
      <c r="W77" s="830"/>
      <c r="X77" s="830"/>
      <c r="Y77" s="830"/>
      <c r="Z77" s="830"/>
      <c r="AA77" s="830"/>
      <c r="AB77" s="830"/>
      <c r="AC77" s="830"/>
      <c r="AD77" s="830"/>
      <c r="AE77" s="830"/>
      <c r="AF77" s="830"/>
      <c r="AG77" s="830"/>
      <c r="AH77" s="830"/>
      <c r="AI77" s="830"/>
      <c r="AJ77" s="830"/>
      <c r="AK77" s="830"/>
      <c r="AL77" s="830"/>
      <c r="AM77" s="830"/>
      <c r="AN77" s="830"/>
      <c r="AO77" s="830"/>
      <c r="AP77" s="830"/>
      <c r="AQ77" s="830"/>
      <c r="AR77" s="830"/>
      <c r="AS77" s="830"/>
      <c r="AT77" s="830"/>
    </row>
    <row r="78" spans="1:22" ht="24.75" customHeight="1">
      <c r="A78" s="682" t="s">
        <v>901</v>
      </c>
      <c r="B78" s="642">
        <v>316</v>
      </c>
      <c r="C78" s="643" t="s">
        <v>902</v>
      </c>
      <c r="D78" s="718">
        <v>97969433816</v>
      </c>
      <c r="E78" s="664">
        <v>79258916</v>
      </c>
      <c r="F78" s="778" t="s">
        <v>903</v>
      </c>
      <c r="G78" s="891">
        <f>D71/D97</f>
        <v>3.53503326544644</v>
      </c>
      <c r="H78" s="782">
        <f>H77-H76</f>
        <v>150913453329</v>
      </c>
      <c r="I78" s="815">
        <f t="shared" si="2"/>
        <v>97890174900</v>
      </c>
      <c r="T78" s="781">
        <v>15983887268</v>
      </c>
      <c r="U78" s="828"/>
      <c r="V78" s="815">
        <f t="shared" si="3"/>
        <v>97969433816</v>
      </c>
    </row>
    <row r="79" spans="1:22" ht="24.75" customHeight="1">
      <c r="A79" s="641" t="s">
        <v>904</v>
      </c>
      <c r="B79" s="642">
        <v>317</v>
      </c>
      <c r="C79" s="643"/>
      <c r="D79" s="719">
        <v>31161285742</v>
      </c>
      <c r="E79" s="664">
        <v>39730483173</v>
      </c>
      <c r="F79" s="778" t="s">
        <v>905</v>
      </c>
      <c r="I79" s="815">
        <f t="shared" si="2"/>
        <v>-8569197431</v>
      </c>
      <c r="T79" s="781">
        <v>0</v>
      </c>
      <c r="U79" s="828">
        <v>41172171232</v>
      </c>
      <c r="V79" s="815">
        <f t="shared" si="3"/>
        <v>-10010885490</v>
      </c>
    </row>
    <row r="80" spans="1:22" ht="24.75" customHeight="1">
      <c r="A80" s="682" t="s">
        <v>906</v>
      </c>
      <c r="B80" s="642">
        <v>318</v>
      </c>
      <c r="C80" s="643"/>
      <c r="D80" s="644"/>
      <c r="E80" s="645"/>
      <c r="G80" s="841"/>
      <c r="H80" s="782"/>
      <c r="I80" s="815">
        <f t="shared" si="2"/>
        <v>0</v>
      </c>
      <c r="T80" s="781">
        <v>8139443357</v>
      </c>
      <c r="U80" s="828"/>
      <c r="V80" s="815">
        <f t="shared" si="3"/>
        <v>0</v>
      </c>
    </row>
    <row r="81" spans="1:22" ht="24.75" customHeight="1">
      <c r="A81" s="641" t="s">
        <v>907</v>
      </c>
      <c r="B81" s="642">
        <v>319</v>
      </c>
      <c r="C81" s="643" t="s">
        <v>908</v>
      </c>
      <c r="D81" s="719">
        <f>428402119+3991925030</f>
        <v>4420327149</v>
      </c>
      <c r="E81" s="645">
        <v>15386091000</v>
      </c>
      <c r="F81" s="778" t="s">
        <v>125</v>
      </c>
      <c r="G81" s="851"/>
      <c r="H81" s="782">
        <f>20085451640-D81</f>
        <v>15665124491</v>
      </c>
      <c r="I81" s="815">
        <f t="shared" si="2"/>
        <v>-10965763851</v>
      </c>
      <c r="T81" s="781">
        <v>0</v>
      </c>
      <c r="U81" s="828">
        <v>29272852930</v>
      </c>
      <c r="V81" s="815">
        <f t="shared" si="3"/>
        <v>-24852525781</v>
      </c>
    </row>
    <row r="82" spans="1:22" ht="24.75" customHeight="1">
      <c r="A82" s="641" t="s">
        <v>909</v>
      </c>
      <c r="B82" s="642">
        <v>320</v>
      </c>
      <c r="C82" s="643"/>
      <c r="D82" s="644"/>
      <c r="E82" s="645"/>
      <c r="F82" s="778" t="s">
        <v>910</v>
      </c>
      <c r="G82" s="832"/>
      <c r="I82" s="782">
        <f>SUM(I74:I81)</f>
        <v>23653084961</v>
      </c>
      <c r="T82" s="781">
        <v>55463274999</v>
      </c>
      <c r="U82" s="828"/>
      <c r="V82" s="815">
        <f t="shared" si="3"/>
        <v>0</v>
      </c>
    </row>
    <row r="83" spans="1:23" ht="24.75" customHeight="1">
      <c r="A83" s="641" t="s">
        <v>911</v>
      </c>
      <c r="B83" s="642">
        <v>323</v>
      </c>
      <c r="C83" s="643"/>
      <c r="D83" s="644">
        <f>SUM(D84:D86)</f>
        <v>28421248536</v>
      </c>
      <c r="E83" s="664">
        <v>30059497366</v>
      </c>
      <c r="F83" s="778" t="s">
        <v>912</v>
      </c>
      <c r="G83" s="832"/>
      <c r="T83" s="781"/>
      <c r="U83" s="828">
        <v>41176375502</v>
      </c>
      <c r="V83" s="815">
        <f t="shared" si="3"/>
        <v>-12755126966</v>
      </c>
      <c r="W83" s="780">
        <v>40135243191</v>
      </c>
    </row>
    <row r="84" spans="1:23" ht="24.75" customHeight="1">
      <c r="A84" s="720" t="s">
        <v>913</v>
      </c>
      <c r="B84" s="642"/>
      <c r="C84" s="643"/>
      <c r="D84" s="644">
        <v>8536237973</v>
      </c>
      <c r="E84" s="664">
        <v>10174486803</v>
      </c>
      <c r="F84" s="778" t="s">
        <v>914</v>
      </c>
      <c r="G84" s="888">
        <f>D71/D97</f>
        <v>3.53503326544644</v>
      </c>
      <c r="H84" s="833">
        <v>32514191369</v>
      </c>
      <c r="S84" s="781">
        <f>G84-H84</f>
        <v>-32514191365.464966</v>
      </c>
      <c r="T84" s="781"/>
      <c r="U84" s="828">
        <v>32491989065</v>
      </c>
      <c r="V84" s="815">
        <f t="shared" si="3"/>
        <v>-23955751092</v>
      </c>
      <c r="W84" s="782">
        <f>W83-D83</f>
        <v>11713994655</v>
      </c>
    </row>
    <row r="85" spans="1:22" ht="24.75" customHeight="1">
      <c r="A85" s="720" t="s">
        <v>915</v>
      </c>
      <c r="B85" s="642"/>
      <c r="C85" s="643"/>
      <c r="D85" s="721">
        <v>19685010563</v>
      </c>
      <c r="E85" s="722">
        <v>19685010563</v>
      </c>
      <c r="F85" s="778" t="s">
        <v>916</v>
      </c>
      <c r="G85" s="892" t="s">
        <v>917</v>
      </c>
      <c r="T85" s="781"/>
      <c r="U85" s="828">
        <v>8484386437</v>
      </c>
      <c r="V85" s="815">
        <f t="shared" si="3"/>
        <v>11200624126</v>
      </c>
    </row>
    <row r="86" spans="1:22" ht="24.75" customHeight="1">
      <c r="A86" s="720" t="s">
        <v>918</v>
      </c>
      <c r="B86" s="642"/>
      <c r="C86" s="643"/>
      <c r="D86" s="722">
        <v>200000000</v>
      </c>
      <c r="E86" s="722">
        <v>200000000</v>
      </c>
      <c r="F86" s="778" t="s">
        <v>919</v>
      </c>
      <c r="G86" s="832"/>
      <c r="T86" s="781"/>
      <c r="U86" s="828">
        <v>200000000</v>
      </c>
      <c r="V86" s="815">
        <f t="shared" si="3"/>
        <v>0</v>
      </c>
    </row>
    <row r="87" spans="1:22" ht="24.75" customHeight="1">
      <c r="A87" s="723" t="s">
        <v>920</v>
      </c>
      <c r="B87" s="678">
        <v>330</v>
      </c>
      <c r="C87" s="647"/>
      <c r="D87" s="695">
        <f>SUM(D88:D95)</f>
        <v>433585513438</v>
      </c>
      <c r="E87" s="696">
        <v>535647839623</v>
      </c>
      <c r="F87" s="847"/>
      <c r="G87" s="893"/>
      <c r="T87" s="781">
        <v>0</v>
      </c>
      <c r="U87" s="828">
        <v>145642940695</v>
      </c>
      <c r="V87" s="815">
        <f t="shared" si="3"/>
        <v>287942572743</v>
      </c>
    </row>
    <row r="88" spans="1:46" s="724" customFormat="1" ht="24.75" customHeight="1">
      <c r="A88" s="662" t="s">
        <v>921</v>
      </c>
      <c r="B88" s="665">
        <v>331</v>
      </c>
      <c r="C88" s="666"/>
      <c r="D88" s="663"/>
      <c r="E88" s="664"/>
      <c r="F88" s="894">
        <v>17653624652</v>
      </c>
      <c r="G88" s="895"/>
      <c r="H88" s="896"/>
      <c r="I88" s="896"/>
      <c r="J88" s="896"/>
      <c r="K88" s="896"/>
      <c r="L88" s="896"/>
      <c r="M88" s="896"/>
      <c r="N88" s="896"/>
      <c r="O88" s="896"/>
      <c r="P88" s="896"/>
      <c r="Q88" s="896"/>
      <c r="R88" s="896"/>
      <c r="S88" s="897"/>
      <c r="T88" s="897">
        <v>0</v>
      </c>
      <c r="U88" s="898"/>
      <c r="V88" s="815">
        <f t="shared" si="3"/>
        <v>0</v>
      </c>
      <c r="W88" s="896"/>
      <c r="X88" s="896"/>
      <c r="Y88" s="896"/>
      <c r="Z88" s="896"/>
      <c r="AA88" s="896"/>
      <c r="AB88" s="896"/>
      <c r="AC88" s="896"/>
      <c r="AD88" s="896"/>
      <c r="AE88" s="896"/>
      <c r="AF88" s="896"/>
      <c r="AG88" s="896"/>
      <c r="AH88" s="896"/>
      <c r="AI88" s="896"/>
      <c r="AJ88" s="896"/>
      <c r="AK88" s="896"/>
      <c r="AL88" s="896"/>
      <c r="AM88" s="896"/>
      <c r="AN88" s="896"/>
      <c r="AO88" s="896"/>
      <c r="AP88" s="896"/>
      <c r="AQ88" s="896"/>
      <c r="AR88" s="896"/>
      <c r="AS88" s="896"/>
      <c r="AT88" s="896"/>
    </row>
    <row r="89" spans="1:46" s="650" customFormat="1" ht="24.75" customHeight="1">
      <c r="A89" s="641" t="s">
        <v>922</v>
      </c>
      <c r="B89" s="642">
        <v>332</v>
      </c>
      <c r="C89" s="643" t="s">
        <v>923</v>
      </c>
      <c r="D89" s="644"/>
      <c r="E89" s="645"/>
      <c r="F89" s="899"/>
      <c r="G89" s="900"/>
      <c r="H89" s="830"/>
      <c r="I89" s="830"/>
      <c r="J89" s="830"/>
      <c r="K89" s="830"/>
      <c r="L89" s="830"/>
      <c r="M89" s="830"/>
      <c r="N89" s="830"/>
      <c r="O89" s="830"/>
      <c r="P89" s="830"/>
      <c r="Q89" s="830"/>
      <c r="R89" s="830"/>
      <c r="S89" s="831"/>
      <c r="T89" s="831">
        <v>0</v>
      </c>
      <c r="U89" s="828"/>
      <c r="V89" s="815">
        <f t="shared" si="3"/>
        <v>0</v>
      </c>
      <c r="W89" s="830"/>
      <c r="X89" s="830"/>
      <c r="Y89" s="830"/>
      <c r="Z89" s="830"/>
      <c r="AA89" s="830"/>
      <c r="AB89" s="830"/>
      <c r="AC89" s="830"/>
      <c r="AD89" s="830"/>
      <c r="AE89" s="830"/>
      <c r="AF89" s="830"/>
      <c r="AG89" s="830"/>
      <c r="AH89" s="830"/>
      <c r="AI89" s="830"/>
      <c r="AJ89" s="830"/>
      <c r="AK89" s="830"/>
      <c r="AL89" s="830"/>
      <c r="AM89" s="830"/>
      <c r="AN89" s="830"/>
      <c r="AO89" s="830"/>
      <c r="AP89" s="830"/>
      <c r="AQ89" s="830"/>
      <c r="AR89" s="830"/>
      <c r="AS89" s="830"/>
      <c r="AT89" s="830"/>
    </row>
    <row r="90" spans="1:22" ht="24.75" customHeight="1">
      <c r="A90" s="641" t="s">
        <v>924</v>
      </c>
      <c r="B90" s="642">
        <v>333</v>
      </c>
      <c r="C90" s="643"/>
      <c r="D90" s="644"/>
      <c r="E90" s="645"/>
      <c r="G90" s="893"/>
      <c r="T90" s="781">
        <v>54001250567</v>
      </c>
      <c r="U90" s="828"/>
      <c r="V90" s="815">
        <f t="shared" si="3"/>
        <v>0</v>
      </c>
    </row>
    <row r="91" spans="1:22" ht="24.75" customHeight="1">
      <c r="A91" s="641" t="s">
        <v>925</v>
      </c>
      <c r="B91" s="642">
        <v>334</v>
      </c>
      <c r="C91" s="643" t="s">
        <v>926</v>
      </c>
      <c r="D91" s="644">
        <v>433585513438</v>
      </c>
      <c r="E91" s="645">
        <v>535647839623</v>
      </c>
      <c r="F91" s="778" t="s">
        <v>927</v>
      </c>
      <c r="T91" s="781">
        <v>0</v>
      </c>
      <c r="U91" s="828">
        <v>138494250000</v>
      </c>
      <c r="V91" s="815">
        <f t="shared" si="3"/>
        <v>295091263438</v>
      </c>
    </row>
    <row r="92" spans="1:22" ht="24.75" customHeight="1">
      <c r="A92" s="641" t="s">
        <v>928</v>
      </c>
      <c r="B92" s="642">
        <v>335</v>
      </c>
      <c r="C92" s="643" t="s">
        <v>877</v>
      </c>
      <c r="D92" s="644"/>
      <c r="E92" s="645"/>
      <c r="T92" s="781">
        <v>1462024432</v>
      </c>
      <c r="U92" s="828"/>
      <c r="V92" s="815">
        <f t="shared" si="3"/>
        <v>0</v>
      </c>
    </row>
    <row r="93" spans="1:22" ht="24.75" customHeight="1">
      <c r="A93" s="641" t="s">
        <v>929</v>
      </c>
      <c r="B93" s="642">
        <v>336</v>
      </c>
      <c r="C93" s="643"/>
      <c r="D93" s="644"/>
      <c r="E93" s="645"/>
      <c r="F93" s="778">
        <v>351</v>
      </c>
      <c r="G93" s="901" t="s">
        <v>930</v>
      </c>
      <c r="T93" s="781">
        <v>0</v>
      </c>
      <c r="U93" s="828">
        <v>6720026360</v>
      </c>
      <c r="V93" s="815">
        <f t="shared" si="3"/>
        <v>-6720026360</v>
      </c>
    </row>
    <row r="94" spans="1:22" ht="24.75" customHeight="1">
      <c r="A94" s="641" t="s">
        <v>931</v>
      </c>
      <c r="B94" s="642">
        <v>337</v>
      </c>
      <c r="C94" s="643"/>
      <c r="D94" s="644"/>
      <c r="E94" s="645"/>
      <c r="T94" s="781"/>
      <c r="U94" s="828"/>
      <c r="V94" s="815">
        <f t="shared" si="3"/>
        <v>0</v>
      </c>
    </row>
    <row r="95" spans="1:22" ht="24.75" customHeight="1">
      <c r="A95" s="641" t="s">
        <v>932</v>
      </c>
      <c r="B95" s="642">
        <v>339</v>
      </c>
      <c r="C95" s="643"/>
      <c r="D95" s="644"/>
      <c r="E95" s="645"/>
      <c r="F95" s="778" t="s">
        <v>933</v>
      </c>
      <c r="T95" s="781"/>
      <c r="U95" s="828">
        <v>428664335</v>
      </c>
      <c r="V95" s="815">
        <f t="shared" si="3"/>
        <v>-428664335</v>
      </c>
    </row>
    <row r="96" spans="1:22" ht="24.75" customHeight="1">
      <c r="A96" s="725" t="s">
        <v>934</v>
      </c>
      <c r="B96" s="631">
        <v>400</v>
      </c>
      <c r="C96" s="632"/>
      <c r="D96" s="726">
        <f>D97+D109</f>
        <v>216940761051</v>
      </c>
      <c r="E96" s="727">
        <v>214313980600</v>
      </c>
      <c r="F96" s="902">
        <v>126749557933</v>
      </c>
      <c r="G96" s="832"/>
      <c r="T96" s="781">
        <v>134625905235</v>
      </c>
      <c r="U96" s="828">
        <v>174238193429</v>
      </c>
      <c r="V96" s="815">
        <f t="shared" si="3"/>
        <v>42702567622</v>
      </c>
    </row>
    <row r="97" spans="1:22" ht="25.5" customHeight="1">
      <c r="A97" s="646" t="s">
        <v>935</v>
      </c>
      <c r="B97" s="636">
        <v>410</v>
      </c>
      <c r="C97" s="643" t="s">
        <v>936</v>
      </c>
      <c r="D97" s="648">
        <f>SUM(D98:D108)</f>
        <v>211278296918</v>
      </c>
      <c r="E97" s="649">
        <v>208651516467</v>
      </c>
      <c r="F97" s="847"/>
      <c r="G97" s="779">
        <f>D71/D97</f>
        <v>3.53503326544644</v>
      </c>
      <c r="H97" s="780">
        <f>(162739470+1500000+18368160+2412750)*4%</f>
        <v>7400815.2</v>
      </c>
      <c r="T97" s="781">
        <v>130196230302</v>
      </c>
      <c r="U97" s="828">
        <v>174238193429</v>
      </c>
      <c r="V97" s="815">
        <f t="shared" si="3"/>
        <v>37040103489</v>
      </c>
    </row>
    <row r="98" spans="1:22" ht="25.5" customHeight="1">
      <c r="A98" s="641" t="s">
        <v>937</v>
      </c>
      <c r="B98" s="642">
        <v>411</v>
      </c>
      <c r="C98" s="643"/>
      <c r="D98" s="644">
        <v>150839520000</v>
      </c>
      <c r="E98" s="645">
        <v>150839520000</v>
      </c>
      <c r="F98" s="778" t="s">
        <v>938</v>
      </c>
      <c r="G98" s="841"/>
      <c r="H98" s="850">
        <f>G98-D98</f>
        <v>-150839520000</v>
      </c>
      <c r="T98" s="781">
        <v>120850000000</v>
      </c>
      <c r="U98" s="828">
        <v>120850000000</v>
      </c>
      <c r="V98" s="815">
        <f t="shared" si="3"/>
        <v>29989520000</v>
      </c>
    </row>
    <row r="99" spans="1:22" ht="25.5" customHeight="1">
      <c r="A99" s="641" t="s">
        <v>939</v>
      </c>
      <c r="B99" s="642">
        <v>412</v>
      </c>
      <c r="C99" s="643"/>
      <c r="D99" s="644"/>
      <c r="E99" s="645"/>
      <c r="T99" s="781">
        <v>0</v>
      </c>
      <c r="U99" s="828"/>
      <c r="V99" s="815">
        <f t="shared" si="3"/>
        <v>0</v>
      </c>
    </row>
    <row r="100" spans="1:22" ht="25.5" customHeight="1" thickBot="1">
      <c r="A100" s="667" t="s">
        <v>940</v>
      </c>
      <c r="B100" s="668">
        <v>413</v>
      </c>
      <c r="C100" s="669"/>
      <c r="D100" s="728">
        <v>11263667234</v>
      </c>
      <c r="E100" s="671">
        <v>11263667234</v>
      </c>
      <c r="F100" s="778" t="s">
        <v>941</v>
      </c>
      <c r="H100" s="780">
        <v>24408765485</v>
      </c>
      <c r="S100" s="781">
        <f>G100-H100</f>
        <v>-24408765485</v>
      </c>
      <c r="T100" s="781">
        <v>0</v>
      </c>
      <c r="U100" s="828">
        <v>24406298562</v>
      </c>
      <c r="V100" s="815">
        <f t="shared" si="3"/>
        <v>-13142631328</v>
      </c>
    </row>
    <row r="101" spans="1:22" ht="25.5" customHeight="1">
      <c r="A101" s="729" t="s">
        <v>942</v>
      </c>
      <c r="B101" s="730">
        <v>414</v>
      </c>
      <c r="C101" s="731"/>
      <c r="D101" s="732"/>
      <c r="E101" s="733"/>
      <c r="F101" s="903"/>
      <c r="T101" s="781">
        <v>0</v>
      </c>
      <c r="U101" s="828"/>
      <c r="V101" s="815">
        <f t="shared" si="3"/>
        <v>0</v>
      </c>
    </row>
    <row r="102" spans="1:22" ht="25.5" customHeight="1">
      <c r="A102" s="662" t="s">
        <v>943</v>
      </c>
      <c r="B102" s="665">
        <v>415</v>
      </c>
      <c r="C102" s="666"/>
      <c r="D102" s="734"/>
      <c r="E102" s="735"/>
      <c r="F102" s="842"/>
      <c r="G102" s="832"/>
      <c r="T102" s="781">
        <v>0</v>
      </c>
      <c r="U102" s="828"/>
      <c r="V102" s="815">
        <f t="shared" si="3"/>
        <v>0</v>
      </c>
    </row>
    <row r="103" spans="1:46" s="650" customFormat="1" ht="25.5" customHeight="1">
      <c r="A103" s="662" t="s">
        <v>944</v>
      </c>
      <c r="B103" s="665">
        <v>416</v>
      </c>
      <c r="C103" s="666"/>
      <c r="D103" s="663"/>
      <c r="E103" s="664"/>
      <c r="F103" s="778">
        <v>413</v>
      </c>
      <c r="G103" s="904"/>
      <c r="H103" s="845">
        <f>SUM(D104,D98)</f>
        <v>183365786350</v>
      </c>
      <c r="I103" s="830"/>
      <c r="J103" s="830"/>
      <c r="K103" s="830"/>
      <c r="L103" s="830"/>
      <c r="M103" s="830"/>
      <c r="N103" s="830"/>
      <c r="O103" s="830"/>
      <c r="P103" s="830"/>
      <c r="Q103" s="830"/>
      <c r="R103" s="830"/>
      <c r="S103" s="831"/>
      <c r="T103" s="831">
        <v>0</v>
      </c>
      <c r="U103" s="828"/>
      <c r="V103" s="815">
        <f t="shared" si="3"/>
        <v>0</v>
      </c>
      <c r="W103" s="830"/>
      <c r="X103" s="830"/>
      <c r="Y103" s="830"/>
      <c r="Z103" s="830"/>
      <c r="AA103" s="830"/>
      <c r="AB103" s="830"/>
      <c r="AC103" s="830"/>
      <c r="AD103" s="830"/>
      <c r="AE103" s="830"/>
      <c r="AF103" s="830"/>
      <c r="AG103" s="830"/>
      <c r="AH103" s="830"/>
      <c r="AI103" s="830"/>
      <c r="AJ103" s="830"/>
      <c r="AK103" s="830"/>
      <c r="AL103" s="830"/>
      <c r="AM103" s="830"/>
      <c r="AN103" s="830"/>
      <c r="AO103" s="830"/>
      <c r="AP103" s="830"/>
      <c r="AQ103" s="830"/>
      <c r="AR103" s="830"/>
      <c r="AS103" s="830"/>
      <c r="AT103" s="830"/>
    </row>
    <row r="104" spans="1:46" s="650" customFormat="1" ht="25.5" customHeight="1">
      <c r="A104" s="662" t="s">
        <v>945</v>
      </c>
      <c r="B104" s="665">
        <v>417</v>
      </c>
      <c r="C104" s="666"/>
      <c r="D104" s="663">
        <v>32526266350</v>
      </c>
      <c r="E104" s="664">
        <v>32526266350</v>
      </c>
      <c r="F104" s="778" t="s">
        <v>946</v>
      </c>
      <c r="G104" s="905"/>
      <c r="H104" s="905">
        <v>21322030777</v>
      </c>
      <c r="I104" s="780"/>
      <c r="J104" s="780"/>
      <c r="K104" s="780"/>
      <c r="L104" s="780"/>
      <c r="M104" s="780"/>
      <c r="N104" s="780"/>
      <c r="O104" s="780"/>
      <c r="P104" s="780"/>
      <c r="Q104" s="780"/>
      <c r="R104" s="780"/>
      <c r="S104" s="781">
        <f>G104-H104</f>
        <v>-21322030777</v>
      </c>
      <c r="T104" s="781">
        <f>D104-G104</f>
        <v>32526266350</v>
      </c>
      <c r="U104" s="828">
        <v>21299828473</v>
      </c>
      <c r="V104" s="815">
        <f t="shared" si="3"/>
        <v>11226437877</v>
      </c>
      <c r="W104" s="828">
        <v>19858696162</v>
      </c>
      <c r="X104" s="782">
        <f>D104-W104</f>
        <v>12667570188</v>
      </c>
      <c r="Y104" s="780"/>
      <c r="Z104" s="780"/>
      <c r="AA104" s="780"/>
      <c r="AB104" s="780"/>
      <c r="AC104" s="780"/>
      <c r="AD104" s="830"/>
      <c r="AE104" s="830"/>
      <c r="AF104" s="830"/>
      <c r="AG104" s="830"/>
      <c r="AH104" s="830"/>
      <c r="AI104" s="830"/>
      <c r="AJ104" s="830"/>
      <c r="AK104" s="830"/>
      <c r="AL104" s="830"/>
      <c r="AM104" s="830"/>
      <c r="AN104" s="830"/>
      <c r="AO104" s="830"/>
      <c r="AP104" s="830"/>
      <c r="AQ104" s="830"/>
      <c r="AR104" s="830"/>
      <c r="AS104" s="830"/>
      <c r="AT104" s="830"/>
    </row>
    <row r="105" spans="1:22" ht="24.75" customHeight="1">
      <c r="A105" s="662" t="s">
        <v>947</v>
      </c>
      <c r="B105" s="665">
        <v>418</v>
      </c>
      <c r="C105" s="666"/>
      <c r="D105" s="663">
        <v>14022062883</v>
      </c>
      <c r="E105" s="664">
        <v>14022062883</v>
      </c>
      <c r="F105" s="778" t="s">
        <v>948</v>
      </c>
      <c r="G105" s="905"/>
      <c r="H105" s="905">
        <v>7684533317</v>
      </c>
      <c r="S105" s="781">
        <f>G105-H105</f>
        <v>-7684533317</v>
      </c>
      <c r="T105" s="781">
        <f>D105-G105</f>
        <v>14022062883</v>
      </c>
      <c r="U105" s="828">
        <v>7682066394</v>
      </c>
      <c r="V105" s="815">
        <f t="shared" si="3"/>
        <v>6339996489</v>
      </c>
    </row>
    <row r="106" spans="1:22" ht="24.75" customHeight="1">
      <c r="A106" s="662" t="s">
        <v>949</v>
      </c>
      <c r="B106" s="665">
        <v>419</v>
      </c>
      <c r="C106" s="736"/>
      <c r="D106" s="663"/>
      <c r="E106" s="664"/>
      <c r="F106" s="778" t="s">
        <v>950</v>
      </c>
      <c r="G106" s="906"/>
      <c r="T106" s="781">
        <v>0</v>
      </c>
      <c r="U106" s="828"/>
      <c r="V106" s="815">
        <f aca="true" t="shared" si="4" ref="V106:V113">D106-U106</f>
        <v>0</v>
      </c>
    </row>
    <row r="107" spans="1:46" s="613" customFormat="1" ht="24.75" customHeight="1">
      <c r="A107" s="737" t="s">
        <v>951</v>
      </c>
      <c r="B107" s="665">
        <v>420</v>
      </c>
      <c r="C107" s="736"/>
      <c r="D107" s="738">
        <v>2626780451</v>
      </c>
      <c r="E107" s="739"/>
      <c r="F107" s="907" t="s">
        <v>952</v>
      </c>
      <c r="G107" s="908" t="s">
        <v>953</v>
      </c>
      <c r="H107" s="780">
        <v>12571530138</v>
      </c>
      <c r="I107" s="780"/>
      <c r="J107" s="780"/>
      <c r="K107" s="780"/>
      <c r="L107" s="780"/>
      <c r="M107" s="780"/>
      <c r="N107" s="780"/>
      <c r="O107" s="780"/>
      <c r="P107" s="780"/>
      <c r="Q107" s="780"/>
      <c r="R107" s="780"/>
      <c r="S107" s="781"/>
      <c r="T107" s="781">
        <v>9346230302</v>
      </c>
      <c r="U107" s="828"/>
      <c r="V107" s="815">
        <f t="shared" si="4"/>
        <v>2626780451</v>
      </c>
      <c r="W107" s="780"/>
      <c r="X107" s="780"/>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row>
    <row r="108" spans="1:22" ht="24.75" customHeight="1">
      <c r="A108" s="641" t="s">
        <v>954</v>
      </c>
      <c r="B108" s="642">
        <v>421</v>
      </c>
      <c r="C108" s="740"/>
      <c r="D108" s="644"/>
      <c r="E108" s="645"/>
      <c r="H108" s="909">
        <f>H107-D107</f>
        <v>9944749687</v>
      </c>
      <c r="T108" s="781">
        <v>0</v>
      </c>
      <c r="U108" s="828">
        <v>0</v>
      </c>
      <c r="V108" s="815">
        <f t="shared" si="4"/>
        <v>0</v>
      </c>
    </row>
    <row r="109" spans="1:46" s="743" customFormat="1" ht="24.75" customHeight="1">
      <c r="A109" s="741" t="s">
        <v>955</v>
      </c>
      <c r="B109" s="714">
        <v>420</v>
      </c>
      <c r="C109" s="742"/>
      <c r="D109" s="716">
        <f>SUM(D110:D111)</f>
        <v>5662464133</v>
      </c>
      <c r="E109" s="717">
        <v>5662464133</v>
      </c>
      <c r="F109" s="800"/>
      <c r="G109" s="867"/>
      <c r="H109" s="910"/>
      <c r="I109" s="910"/>
      <c r="J109" s="910"/>
      <c r="K109" s="910"/>
      <c r="L109" s="910"/>
      <c r="M109" s="910"/>
      <c r="N109" s="910"/>
      <c r="O109" s="910"/>
      <c r="P109" s="910"/>
      <c r="Q109" s="910"/>
      <c r="R109" s="910"/>
      <c r="S109" s="911"/>
      <c r="T109" s="911">
        <v>4429674933</v>
      </c>
      <c r="U109" s="912">
        <v>0</v>
      </c>
      <c r="V109" s="815">
        <f t="shared" si="4"/>
        <v>5662464133</v>
      </c>
      <c r="W109" s="910"/>
      <c r="X109" s="910"/>
      <c r="Y109" s="910"/>
      <c r="Z109" s="910"/>
      <c r="AA109" s="910"/>
      <c r="AB109" s="910"/>
      <c r="AC109" s="910"/>
      <c r="AD109" s="910"/>
      <c r="AE109" s="910"/>
      <c r="AF109" s="910"/>
      <c r="AG109" s="910"/>
      <c r="AH109" s="910"/>
      <c r="AI109" s="910"/>
      <c r="AJ109" s="910"/>
      <c r="AK109" s="910"/>
      <c r="AL109" s="910"/>
      <c r="AM109" s="910"/>
      <c r="AN109" s="910"/>
      <c r="AO109" s="910"/>
      <c r="AP109" s="910"/>
      <c r="AQ109" s="910"/>
      <c r="AR109" s="910"/>
      <c r="AS109" s="910"/>
      <c r="AT109" s="910"/>
    </row>
    <row r="110" spans="1:22" ht="24.75" customHeight="1">
      <c r="A110" s="641" t="s">
        <v>956</v>
      </c>
      <c r="B110" s="642">
        <v>422</v>
      </c>
      <c r="C110" s="740" t="s">
        <v>957</v>
      </c>
      <c r="D110" s="659"/>
      <c r="E110" s="660"/>
      <c r="F110" s="778" t="s">
        <v>958</v>
      </c>
      <c r="T110" s="781">
        <v>0</v>
      </c>
      <c r="U110" s="828"/>
      <c r="V110" s="815">
        <f t="shared" si="4"/>
        <v>0</v>
      </c>
    </row>
    <row r="111" spans="1:22" ht="24.75" customHeight="1">
      <c r="A111" s="662" t="s">
        <v>959</v>
      </c>
      <c r="B111" s="665">
        <v>423</v>
      </c>
      <c r="C111" s="652"/>
      <c r="D111" s="644">
        <f>6229287867-566823734</f>
        <v>5662464133</v>
      </c>
      <c r="E111" s="645">
        <v>5662464133</v>
      </c>
      <c r="F111" s="778" t="s">
        <v>960</v>
      </c>
      <c r="H111" s="780">
        <f>1338/1011145*100</f>
        <v>0.13232523525310416</v>
      </c>
      <c r="T111" s="781"/>
      <c r="U111" s="828"/>
      <c r="V111" s="815">
        <f t="shared" si="4"/>
        <v>5662464133</v>
      </c>
    </row>
    <row r="112" spans="1:22" ht="24.75" customHeight="1">
      <c r="A112" s="744"/>
      <c r="B112" s="745"/>
      <c r="C112" s="746"/>
      <c r="D112" s="747"/>
      <c r="E112" s="748"/>
      <c r="H112" s="913">
        <f>H113/(D98+D100+D104)</f>
        <v>1.1146347947658943</v>
      </c>
      <c r="T112" s="781">
        <v>369062923176</v>
      </c>
      <c r="U112" s="828"/>
      <c r="V112" s="815">
        <f t="shared" si="4"/>
        <v>0</v>
      </c>
    </row>
    <row r="113" spans="1:22" ht="24.75" customHeight="1" thickBot="1">
      <c r="A113" s="749" t="s">
        <v>961</v>
      </c>
      <c r="B113" s="699">
        <v>430</v>
      </c>
      <c r="C113" s="750"/>
      <c r="D113" s="751">
        <f>D96+D71</f>
        <v>963816568923</v>
      </c>
      <c r="E113" s="702">
        <v>1053827260313</v>
      </c>
      <c r="F113" s="800">
        <f>D66-D113</f>
        <v>0</v>
      </c>
      <c r="G113" s="914">
        <f>1128133207707-D113</f>
        <v>164316638784</v>
      </c>
      <c r="H113" s="782">
        <f>D113-D71</f>
        <v>216940761051</v>
      </c>
      <c r="U113" s="828">
        <v>858219608191</v>
      </c>
      <c r="V113" s="815">
        <f t="shared" si="4"/>
        <v>105596960732</v>
      </c>
    </row>
    <row r="114" spans="1:7" ht="15" customHeight="1">
      <c r="A114" s="1103"/>
      <c r="B114" s="1103"/>
      <c r="C114" s="1103"/>
      <c r="D114" s="1103"/>
      <c r="E114" s="1103"/>
      <c r="F114" s="842"/>
      <c r="G114" s="832"/>
    </row>
    <row r="115" spans="1:46" s="752" customFormat="1" ht="24" thickBot="1">
      <c r="A115" s="1094" t="s">
        <v>962</v>
      </c>
      <c r="B115" s="1094"/>
      <c r="C115" s="1094"/>
      <c r="D115" s="1094"/>
      <c r="E115" s="1094"/>
      <c r="F115" s="915"/>
      <c r="G115" s="916"/>
      <c r="H115" s="917"/>
      <c r="I115" s="917"/>
      <c r="J115" s="917"/>
      <c r="K115" s="917"/>
      <c r="L115" s="917"/>
      <c r="M115" s="917"/>
      <c r="N115" s="917"/>
      <c r="O115" s="917"/>
      <c r="P115" s="917"/>
      <c r="Q115" s="917"/>
      <c r="R115" s="917"/>
      <c r="S115" s="918"/>
      <c r="T115" s="781">
        <v>656806381613</v>
      </c>
      <c r="U115" s="828"/>
      <c r="V115" s="917"/>
      <c r="W115" s="917"/>
      <c r="X115" s="917"/>
      <c r="Y115" s="917"/>
      <c r="Z115" s="917"/>
      <c r="AA115" s="917"/>
      <c r="AB115" s="917"/>
      <c r="AC115" s="917"/>
      <c r="AD115" s="917"/>
      <c r="AE115" s="917"/>
      <c r="AF115" s="917"/>
      <c r="AG115" s="917"/>
      <c r="AH115" s="917"/>
      <c r="AI115" s="917"/>
      <c r="AJ115" s="917"/>
      <c r="AK115" s="917"/>
      <c r="AL115" s="917"/>
      <c r="AM115" s="917"/>
      <c r="AN115" s="917"/>
      <c r="AO115" s="917"/>
      <c r="AP115" s="917"/>
      <c r="AQ115" s="917"/>
      <c r="AR115" s="917"/>
      <c r="AS115" s="917"/>
      <c r="AT115" s="917"/>
    </row>
    <row r="116" spans="4:21" ht="17.25" customHeight="1" thickBot="1">
      <c r="D116" s="613"/>
      <c r="E116" s="613"/>
      <c r="F116" s="915">
        <f>E113-E66</f>
        <v>0</v>
      </c>
      <c r="T116" s="781">
        <v>665624928702</v>
      </c>
      <c r="U116" s="828"/>
    </row>
    <row r="117" spans="1:46" s="755" customFormat="1" ht="24.75" customHeight="1">
      <c r="A117" s="1095" t="s">
        <v>776</v>
      </c>
      <c r="B117" s="1120" t="s">
        <v>778</v>
      </c>
      <c r="C117" s="1121"/>
      <c r="D117" s="753" t="s">
        <v>963</v>
      </c>
      <c r="E117" s="754" t="s">
        <v>780</v>
      </c>
      <c r="F117" s="919"/>
      <c r="G117" s="920"/>
      <c r="H117" s="921"/>
      <c r="I117" s="921"/>
      <c r="J117" s="921"/>
      <c r="K117" s="921"/>
      <c r="L117" s="921"/>
      <c r="M117" s="921"/>
      <c r="N117" s="921"/>
      <c r="O117" s="921"/>
      <c r="P117" s="921"/>
      <c r="Q117" s="921"/>
      <c r="R117" s="921"/>
      <c r="S117" s="922"/>
      <c r="T117" s="923">
        <f>T116-T115</f>
        <v>8818547089</v>
      </c>
      <c r="U117" s="924"/>
      <c r="V117" s="921"/>
      <c r="W117" s="921"/>
      <c r="X117" s="921"/>
      <c r="Y117" s="921"/>
      <c r="Z117" s="921"/>
      <c r="AA117" s="921"/>
      <c r="AB117" s="921"/>
      <c r="AC117" s="921"/>
      <c r="AD117" s="921"/>
      <c r="AE117" s="921"/>
      <c r="AF117" s="921"/>
      <c r="AG117" s="921"/>
      <c r="AH117" s="921"/>
      <c r="AI117" s="921"/>
      <c r="AJ117" s="921"/>
      <c r="AK117" s="921"/>
      <c r="AL117" s="921"/>
      <c r="AM117" s="921"/>
      <c r="AN117" s="921"/>
      <c r="AO117" s="921"/>
      <c r="AP117" s="921"/>
      <c r="AQ117" s="921"/>
      <c r="AR117" s="921"/>
      <c r="AS117" s="921"/>
      <c r="AT117" s="921"/>
    </row>
    <row r="118" spans="1:46" s="755" customFormat="1" ht="24.75" customHeight="1">
      <c r="A118" s="1096"/>
      <c r="B118" s="1122" t="s">
        <v>782</v>
      </c>
      <c r="C118" s="1123"/>
      <c r="D118" s="756" t="s">
        <v>964</v>
      </c>
      <c r="E118" s="757" t="s">
        <v>964</v>
      </c>
      <c r="F118" s="919"/>
      <c r="G118" s="920"/>
      <c r="H118" s="921"/>
      <c r="I118" s="921"/>
      <c r="J118" s="921"/>
      <c r="K118" s="921"/>
      <c r="L118" s="921"/>
      <c r="M118" s="921"/>
      <c r="N118" s="921"/>
      <c r="O118" s="921"/>
      <c r="P118" s="921"/>
      <c r="Q118" s="921"/>
      <c r="R118" s="921"/>
      <c r="S118" s="922"/>
      <c r="T118" s="921"/>
      <c r="U118" s="924"/>
      <c r="V118" s="921"/>
      <c r="W118" s="921"/>
      <c r="X118" s="921"/>
      <c r="Y118" s="921"/>
      <c r="Z118" s="921"/>
      <c r="AA118" s="921"/>
      <c r="AB118" s="921"/>
      <c r="AC118" s="921"/>
      <c r="AD118" s="921"/>
      <c r="AE118" s="921"/>
      <c r="AF118" s="921"/>
      <c r="AG118" s="921"/>
      <c r="AH118" s="921"/>
      <c r="AI118" s="921"/>
      <c r="AJ118" s="921"/>
      <c r="AK118" s="921"/>
      <c r="AL118" s="921"/>
      <c r="AM118" s="921"/>
      <c r="AN118" s="921"/>
      <c r="AO118" s="921"/>
      <c r="AP118" s="921"/>
      <c r="AQ118" s="921"/>
      <c r="AR118" s="921"/>
      <c r="AS118" s="921"/>
      <c r="AT118" s="921"/>
    </row>
    <row r="119" spans="1:6" ht="24.75" customHeight="1">
      <c r="A119" s="758" t="s">
        <v>965</v>
      </c>
      <c r="B119" s="1087"/>
      <c r="C119" s="1088"/>
      <c r="D119" s="759"/>
      <c r="E119" s="760"/>
      <c r="F119" s="901"/>
    </row>
    <row r="120" spans="1:46" s="764" customFormat="1" ht="36" customHeight="1">
      <c r="A120" s="761" t="s">
        <v>966</v>
      </c>
      <c r="B120" s="1089"/>
      <c r="C120" s="1090"/>
      <c r="D120" s="762"/>
      <c r="E120" s="763"/>
      <c r="F120" s="925"/>
      <c r="G120" s="926"/>
      <c r="H120" s="927"/>
      <c r="I120" s="927"/>
      <c r="J120" s="927"/>
      <c r="K120" s="927"/>
      <c r="L120" s="927"/>
      <c r="M120" s="927"/>
      <c r="N120" s="927"/>
      <c r="O120" s="927"/>
      <c r="P120" s="927"/>
      <c r="Q120" s="927"/>
      <c r="R120" s="927"/>
      <c r="S120" s="928"/>
      <c r="T120" s="928">
        <f>11435491573</f>
        <v>11435491573</v>
      </c>
      <c r="U120" s="929"/>
      <c r="V120" s="927"/>
      <c r="W120" s="927"/>
      <c r="X120" s="927"/>
      <c r="Y120" s="927"/>
      <c r="Z120" s="927"/>
      <c r="AA120" s="927"/>
      <c r="AB120" s="927"/>
      <c r="AC120" s="927"/>
      <c r="AD120" s="927"/>
      <c r="AE120" s="927"/>
      <c r="AF120" s="927"/>
      <c r="AG120" s="927"/>
      <c r="AH120" s="927"/>
      <c r="AI120" s="927"/>
      <c r="AJ120" s="927"/>
      <c r="AK120" s="927"/>
      <c r="AL120" s="927"/>
      <c r="AM120" s="927"/>
      <c r="AN120" s="927"/>
      <c r="AO120" s="927"/>
      <c r="AP120" s="927"/>
      <c r="AQ120" s="927"/>
      <c r="AR120" s="927"/>
      <c r="AS120" s="927"/>
      <c r="AT120" s="927"/>
    </row>
    <row r="121" spans="1:46" s="764" customFormat="1" ht="26.25" customHeight="1">
      <c r="A121" s="765" t="s">
        <v>967</v>
      </c>
      <c r="B121" s="1089"/>
      <c r="C121" s="1090"/>
      <c r="D121" s="766"/>
      <c r="E121" s="767"/>
      <c r="F121" s="925"/>
      <c r="G121" s="926"/>
      <c r="H121" s="927"/>
      <c r="I121" s="927"/>
      <c r="J121" s="927"/>
      <c r="K121" s="927"/>
      <c r="L121" s="927"/>
      <c r="M121" s="927"/>
      <c r="N121" s="927"/>
      <c r="O121" s="927"/>
      <c r="P121" s="927"/>
      <c r="Q121" s="927"/>
      <c r="R121" s="927"/>
      <c r="S121" s="928"/>
      <c r="T121" s="928">
        <v>1838690162</v>
      </c>
      <c r="U121" s="929"/>
      <c r="V121" s="927"/>
      <c r="W121" s="927"/>
      <c r="X121" s="927"/>
      <c r="Y121" s="927"/>
      <c r="Z121" s="927"/>
      <c r="AA121" s="927"/>
      <c r="AB121" s="927"/>
      <c r="AC121" s="927"/>
      <c r="AD121" s="927"/>
      <c r="AE121" s="927"/>
      <c r="AF121" s="927"/>
      <c r="AG121" s="927"/>
      <c r="AH121" s="927"/>
      <c r="AI121" s="927"/>
      <c r="AJ121" s="927"/>
      <c r="AK121" s="927"/>
      <c r="AL121" s="927"/>
      <c r="AM121" s="927"/>
      <c r="AN121" s="927"/>
      <c r="AO121" s="927"/>
      <c r="AP121" s="927"/>
      <c r="AQ121" s="927"/>
      <c r="AR121" s="927"/>
      <c r="AS121" s="927"/>
      <c r="AT121" s="927"/>
    </row>
    <row r="122" spans="1:46" s="764" customFormat="1" ht="26.25" customHeight="1">
      <c r="A122" s="765" t="s">
        <v>968</v>
      </c>
      <c r="B122" s="1089"/>
      <c r="C122" s="1090"/>
      <c r="D122" s="766"/>
      <c r="E122" s="767"/>
      <c r="F122" s="925"/>
      <c r="G122" s="926"/>
      <c r="H122" s="927"/>
      <c r="I122" s="927"/>
      <c r="J122" s="927"/>
      <c r="K122" s="927"/>
      <c r="L122" s="927"/>
      <c r="M122" s="927"/>
      <c r="N122" s="927"/>
      <c r="O122" s="927"/>
      <c r="P122" s="927"/>
      <c r="Q122" s="927"/>
      <c r="R122" s="927"/>
      <c r="S122" s="928"/>
      <c r="T122" s="930">
        <f>T120-T121</f>
        <v>9596801411</v>
      </c>
      <c r="U122" s="931"/>
      <c r="V122" s="927"/>
      <c r="W122" s="927"/>
      <c r="X122" s="927"/>
      <c r="Y122" s="927"/>
      <c r="Z122" s="927"/>
      <c r="AA122" s="927"/>
      <c r="AB122" s="927"/>
      <c r="AC122" s="927"/>
      <c r="AD122" s="927"/>
      <c r="AE122" s="927"/>
      <c r="AF122" s="927"/>
      <c r="AG122" s="927"/>
      <c r="AH122" s="927"/>
      <c r="AI122" s="927"/>
      <c r="AJ122" s="927"/>
      <c r="AK122" s="927"/>
      <c r="AL122" s="927"/>
      <c r="AM122" s="927"/>
      <c r="AN122" s="927"/>
      <c r="AO122" s="927"/>
      <c r="AP122" s="927"/>
      <c r="AQ122" s="927"/>
      <c r="AR122" s="927"/>
      <c r="AS122" s="927"/>
      <c r="AT122" s="927"/>
    </row>
    <row r="123" spans="1:46" s="764" customFormat="1" ht="26.25" customHeight="1">
      <c r="A123" s="765" t="s">
        <v>969</v>
      </c>
      <c r="B123" s="1089"/>
      <c r="C123" s="1090"/>
      <c r="D123" s="766"/>
      <c r="E123" s="767"/>
      <c r="F123" s="925"/>
      <c r="G123" s="926"/>
      <c r="H123" s="927"/>
      <c r="I123" s="927"/>
      <c r="J123" s="927"/>
      <c r="K123" s="927"/>
      <c r="L123" s="927"/>
      <c r="M123" s="927"/>
      <c r="N123" s="927"/>
      <c r="O123" s="927"/>
      <c r="P123" s="927"/>
      <c r="Q123" s="927"/>
      <c r="R123" s="927"/>
      <c r="S123" s="928"/>
      <c r="T123" s="927"/>
      <c r="U123" s="931"/>
      <c r="V123" s="927"/>
      <c r="W123" s="927"/>
      <c r="X123" s="927"/>
      <c r="Y123" s="927"/>
      <c r="Z123" s="927"/>
      <c r="AA123" s="927"/>
      <c r="AB123" s="927"/>
      <c r="AC123" s="927"/>
      <c r="AD123" s="927"/>
      <c r="AE123" s="927"/>
      <c r="AF123" s="927"/>
      <c r="AG123" s="927"/>
      <c r="AH123" s="927"/>
      <c r="AI123" s="927"/>
      <c r="AJ123" s="927"/>
      <c r="AK123" s="927"/>
      <c r="AL123" s="927"/>
      <c r="AM123" s="927"/>
      <c r="AN123" s="927"/>
      <c r="AO123" s="927"/>
      <c r="AP123" s="927"/>
      <c r="AQ123" s="927"/>
      <c r="AR123" s="927"/>
      <c r="AS123" s="927"/>
      <c r="AT123" s="927"/>
    </row>
    <row r="124" spans="1:21" ht="24.75" customHeight="1">
      <c r="A124" s="758" t="s">
        <v>970</v>
      </c>
      <c r="B124" s="1089"/>
      <c r="C124" s="1090"/>
      <c r="D124" s="768"/>
      <c r="E124" s="769"/>
      <c r="F124" s="901"/>
      <c r="T124" s="781">
        <v>1001732994</v>
      </c>
      <c r="U124" s="828"/>
    </row>
    <row r="125" spans="1:21" ht="24.75" customHeight="1">
      <c r="A125" s="758" t="s">
        <v>971</v>
      </c>
      <c r="B125" s="1089"/>
      <c r="C125" s="1090"/>
      <c r="D125" s="768"/>
      <c r="E125" s="769"/>
      <c r="F125" s="901"/>
      <c r="T125" s="781">
        <v>1022454554</v>
      </c>
      <c r="U125" s="828"/>
    </row>
    <row r="126" spans="1:20" ht="24.75" customHeight="1">
      <c r="A126" s="758" t="s">
        <v>972</v>
      </c>
      <c r="B126" s="1089"/>
      <c r="C126" s="1090"/>
      <c r="D126" s="768"/>
      <c r="E126" s="769"/>
      <c r="F126" s="901"/>
      <c r="T126" s="850">
        <f>T125-T124</f>
        <v>20721560</v>
      </c>
    </row>
    <row r="127" spans="1:6" ht="24.75" customHeight="1">
      <c r="A127" s="758" t="s">
        <v>973</v>
      </c>
      <c r="B127" s="1089"/>
      <c r="C127" s="1090"/>
      <c r="D127" s="770"/>
      <c r="E127" s="771"/>
      <c r="F127" s="901"/>
    </row>
    <row r="128" spans="1:6" ht="24.75" customHeight="1" thickBot="1">
      <c r="A128" s="772"/>
      <c r="B128" s="1109"/>
      <c r="C128" s="1110"/>
      <c r="D128" s="773"/>
      <c r="E128" s="774"/>
      <c r="F128" s="901"/>
    </row>
    <row r="129" spans="1:6" ht="18" customHeight="1">
      <c r="A129" s="775"/>
      <c r="B129" s="776"/>
      <c r="C129" s="776"/>
      <c r="D129" s="776"/>
      <c r="E129" s="776"/>
      <c r="F129" s="901"/>
    </row>
    <row r="130" spans="1:6" ht="15.75">
      <c r="A130" s="330" t="s">
        <v>592</v>
      </c>
      <c r="B130" s="330"/>
      <c r="C130" s="1118" t="s">
        <v>593</v>
      </c>
      <c r="D130" s="1118"/>
      <c r="E130" s="1118"/>
      <c r="F130" s="901"/>
    </row>
    <row r="131" spans="1:6" ht="15">
      <c r="A131" s="335"/>
      <c r="B131" s="336"/>
      <c r="C131" s="336"/>
      <c r="D131" s="336"/>
      <c r="E131" s="613"/>
      <c r="F131" s="901"/>
    </row>
    <row r="132" spans="1:6" ht="15.75">
      <c r="A132" s="1086" t="s">
        <v>595</v>
      </c>
      <c r="B132" s="1086"/>
      <c r="C132" s="1119" t="s">
        <v>594</v>
      </c>
      <c r="D132" s="1119"/>
      <c r="E132" s="1119"/>
      <c r="F132" s="901"/>
    </row>
    <row r="133" spans="1:6" ht="15.75">
      <c r="A133" s="1083"/>
      <c r="B133" s="1083"/>
      <c r="C133" s="1083"/>
      <c r="D133" s="509"/>
      <c r="E133" s="613"/>
      <c r="F133" s="901"/>
    </row>
    <row r="134" spans="1:5" ht="24.75" customHeight="1">
      <c r="A134" s="172" t="s">
        <v>597</v>
      </c>
      <c r="B134" s="1085"/>
      <c r="C134" s="1118" t="s">
        <v>435</v>
      </c>
      <c r="D134" s="1118"/>
      <c r="E134" s="1118"/>
    </row>
    <row r="135" spans="6:23" ht="24.75" customHeight="1">
      <c r="F135" s="1111" t="s">
        <v>974</v>
      </c>
      <c r="G135" s="1111"/>
      <c r="H135" s="1111"/>
      <c r="I135" s="1111"/>
      <c r="J135" s="1111"/>
      <c r="K135" s="1111"/>
      <c r="L135" s="1111"/>
      <c r="M135" s="1111"/>
      <c r="N135" s="1111"/>
      <c r="O135" s="1111"/>
      <c r="P135" s="1111"/>
      <c r="Q135" s="1111"/>
      <c r="R135" s="1111"/>
      <c r="S135" s="1111"/>
      <c r="T135" s="1111"/>
      <c r="U135" s="1111"/>
      <c r="V135" s="1111"/>
      <c r="W135" s="1111"/>
    </row>
    <row r="136" spans="6:23" ht="24.75" customHeight="1">
      <c r="F136" s="1112" t="s">
        <v>975</v>
      </c>
      <c r="G136" s="1112"/>
      <c r="H136" s="1112"/>
      <c r="I136" s="1112"/>
      <c r="J136" s="1112"/>
      <c r="K136" s="1112"/>
      <c r="L136" s="1112"/>
      <c r="M136" s="1112"/>
      <c r="N136" s="1112"/>
      <c r="O136" s="1112"/>
      <c r="P136" s="1112"/>
      <c r="Q136" s="1112"/>
      <c r="R136" s="1112"/>
      <c r="S136" s="1112"/>
      <c r="T136" s="1112"/>
      <c r="U136" s="1112"/>
      <c r="V136" s="1112"/>
      <c r="W136" s="1112"/>
    </row>
    <row r="137" spans="6:23" ht="24.75" customHeight="1">
      <c r="F137" s="932"/>
      <c r="G137" s="933"/>
      <c r="H137" s="934"/>
      <c r="I137" s="934"/>
      <c r="J137" s="934"/>
      <c r="K137" s="934"/>
      <c r="L137" s="934"/>
      <c r="M137" s="934"/>
      <c r="N137" s="934"/>
      <c r="O137" s="934"/>
      <c r="P137" s="934"/>
      <c r="Q137" s="934"/>
      <c r="R137" s="934"/>
      <c r="S137" s="935"/>
      <c r="T137" s="934"/>
      <c r="U137" s="936"/>
      <c r="V137" s="934"/>
      <c r="W137" s="934"/>
    </row>
    <row r="138" spans="6:23" ht="24.75" customHeight="1">
      <c r="F138" s="1113"/>
      <c r="G138" s="1116" t="s">
        <v>976</v>
      </c>
      <c r="H138" s="1116"/>
      <c r="I138" s="1116" t="s">
        <v>977</v>
      </c>
      <c r="J138" s="1116"/>
      <c r="K138" s="1116"/>
      <c r="L138" s="1116"/>
      <c r="M138" s="1116" t="s">
        <v>978</v>
      </c>
      <c r="N138" s="1116"/>
      <c r="O138" s="1116" t="s">
        <v>979</v>
      </c>
      <c r="P138" s="1116"/>
      <c r="Q138" s="1116"/>
      <c r="R138" s="1116"/>
      <c r="S138" s="1116" t="s">
        <v>980</v>
      </c>
      <c r="T138" s="1116"/>
      <c r="U138" s="1116"/>
      <c r="V138" s="1116"/>
      <c r="W138" s="934"/>
    </row>
    <row r="139" spans="6:23" ht="24.75" customHeight="1">
      <c r="F139" s="1114" t="s">
        <v>981</v>
      </c>
      <c r="G139" s="1116"/>
      <c r="H139" s="1116"/>
      <c r="I139" s="1116"/>
      <c r="J139" s="1116"/>
      <c r="K139" s="1116"/>
      <c r="L139" s="1116"/>
      <c r="M139" s="1116"/>
      <c r="N139" s="1116"/>
      <c r="O139" s="1116"/>
      <c r="P139" s="1116"/>
      <c r="Q139" s="1116"/>
      <c r="R139" s="1116"/>
      <c r="S139" s="1116"/>
      <c r="T139" s="1116"/>
      <c r="U139" s="1116"/>
      <c r="V139" s="1116"/>
      <c r="W139" s="934"/>
    </row>
    <row r="140" spans="6:23" ht="24.75" customHeight="1">
      <c r="F140" s="1115"/>
      <c r="G140" s="1117" t="s">
        <v>982</v>
      </c>
      <c r="H140" s="1091" t="s">
        <v>983</v>
      </c>
      <c r="I140" s="1091" t="s">
        <v>984</v>
      </c>
      <c r="J140" s="1091"/>
      <c r="K140" s="1091" t="s">
        <v>985</v>
      </c>
      <c r="L140" s="1091"/>
      <c r="M140" s="1091" t="s">
        <v>984</v>
      </c>
      <c r="N140" s="1091" t="s">
        <v>985</v>
      </c>
      <c r="O140" s="1091" t="s">
        <v>984</v>
      </c>
      <c r="P140" s="1091"/>
      <c r="Q140" s="1091" t="s">
        <v>985</v>
      </c>
      <c r="R140" s="1091"/>
      <c r="S140" s="1124" t="s">
        <v>984</v>
      </c>
      <c r="T140" s="1091" t="s">
        <v>985</v>
      </c>
      <c r="U140" s="1091"/>
      <c r="V140" s="1091"/>
      <c r="W140" s="934"/>
    </row>
    <row r="141" spans="6:23" ht="24.75" customHeight="1">
      <c r="F141" s="1115"/>
      <c r="G141" s="1117"/>
      <c r="H141" s="1091"/>
      <c r="I141" s="1091"/>
      <c r="J141" s="1091"/>
      <c r="K141" s="1091"/>
      <c r="L141" s="1091"/>
      <c r="M141" s="1091"/>
      <c r="N141" s="1091"/>
      <c r="O141" s="1091"/>
      <c r="P141" s="1091"/>
      <c r="Q141" s="1091"/>
      <c r="R141" s="1091"/>
      <c r="S141" s="1124"/>
      <c r="T141" s="1091"/>
      <c r="U141" s="1091"/>
      <c r="V141" s="1091"/>
      <c r="W141" s="934"/>
    </row>
    <row r="142" spans="6:23" ht="24.75" customHeight="1">
      <c r="F142" s="938">
        <v>1</v>
      </c>
      <c r="G142" s="939" t="s">
        <v>986</v>
      </c>
      <c r="H142" s="940" t="s">
        <v>987</v>
      </c>
      <c r="I142" s="1126">
        <v>1554775103</v>
      </c>
      <c r="J142" s="1126"/>
      <c r="K142" s="1126">
        <v>0</v>
      </c>
      <c r="L142" s="1126"/>
      <c r="M142" s="941">
        <v>6394708621</v>
      </c>
      <c r="N142" s="941">
        <v>5319517166</v>
      </c>
      <c r="O142" s="1126">
        <v>60032939108</v>
      </c>
      <c r="P142" s="1126"/>
      <c r="Q142" s="1126">
        <v>57635348470</v>
      </c>
      <c r="R142" s="1126"/>
      <c r="S142" s="942">
        <v>2629966558</v>
      </c>
      <c r="T142" s="1126">
        <v>0</v>
      </c>
      <c r="U142" s="1126"/>
      <c r="V142" s="1126"/>
      <c r="W142" s="934"/>
    </row>
    <row r="143" spans="6:23" ht="24.75" customHeight="1">
      <c r="F143" s="937">
        <v>2</v>
      </c>
      <c r="G143" s="943" t="s">
        <v>988</v>
      </c>
      <c r="H143" s="944" t="s">
        <v>989</v>
      </c>
      <c r="I143" s="1125">
        <v>1554775103</v>
      </c>
      <c r="J143" s="1125"/>
      <c r="K143" s="1125">
        <v>0</v>
      </c>
      <c r="L143" s="1125"/>
      <c r="M143" s="945">
        <v>6394708621</v>
      </c>
      <c r="N143" s="945">
        <v>5319517166</v>
      </c>
      <c r="O143" s="1125">
        <v>60032939108</v>
      </c>
      <c r="P143" s="1125"/>
      <c r="Q143" s="1125">
        <v>57635348470</v>
      </c>
      <c r="R143" s="1125"/>
      <c r="S143" s="946">
        <v>2629966558</v>
      </c>
      <c r="T143" s="1125">
        <v>0</v>
      </c>
      <c r="U143" s="1125"/>
      <c r="V143" s="1125"/>
      <c r="W143" s="934"/>
    </row>
    <row r="144" spans="6:23" ht="22.5" customHeight="1">
      <c r="F144" s="938">
        <v>3</v>
      </c>
      <c r="G144" s="939" t="s">
        <v>990</v>
      </c>
      <c r="H144" s="940" t="s">
        <v>991</v>
      </c>
      <c r="I144" s="1126">
        <v>93251397025</v>
      </c>
      <c r="J144" s="1126"/>
      <c r="K144" s="1126">
        <v>0</v>
      </c>
      <c r="L144" s="1126"/>
      <c r="M144" s="941">
        <v>60654344588</v>
      </c>
      <c r="N144" s="941">
        <v>43348432582</v>
      </c>
      <c r="O144" s="1126">
        <v>1087717534324</v>
      </c>
      <c r="P144" s="1126"/>
      <c r="Q144" s="1126">
        <v>1108053543618</v>
      </c>
      <c r="R144" s="1126"/>
      <c r="S144" s="942">
        <v>110557309031</v>
      </c>
      <c r="T144" s="1126">
        <v>0</v>
      </c>
      <c r="U144" s="1126"/>
      <c r="V144" s="1126"/>
      <c r="W144" s="934"/>
    </row>
    <row r="145" spans="6:23" ht="22.5" customHeight="1">
      <c r="F145" s="937">
        <v>4</v>
      </c>
      <c r="G145" s="943" t="s">
        <v>992</v>
      </c>
      <c r="H145" s="944" t="s">
        <v>993</v>
      </c>
      <c r="I145" s="1125">
        <v>93251397025</v>
      </c>
      <c r="J145" s="1125"/>
      <c r="K145" s="1125">
        <v>0</v>
      </c>
      <c r="L145" s="1125"/>
      <c r="M145" s="945">
        <v>60654344588</v>
      </c>
      <c r="N145" s="945">
        <v>43348432582</v>
      </c>
      <c r="O145" s="1125">
        <v>1087717534324</v>
      </c>
      <c r="P145" s="1125"/>
      <c r="Q145" s="1125">
        <v>1108053543618</v>
      </c>
      <c r="R145" s="1125"/>
      <c r="S145" s="946">
        <v>110557309031</v>
      </c>
      <c r="T145" s="1125">
        <v>0</v>
      </c>
      <c r="U145" s="1125"/>
      <c r="V145" s="1125"/>
      <c r="W145" s="934"/>
    </row>
    <row r="146" spans="6:23" ht="22.5" customHeight="1">
      <c r="F146" s="937">
        <v>5</v>
      </c>
      <c r="G146" s="943" t="s">
        <v>994</v>
      </c>
      <c r="H146" s="944" t="s">
        <v>995</v>
      </c>
      <c r="I146" s="1125">
        <v>1051151817</v>
      </c>
      <c r="J146" s="1125"/>
      <c r="K146" s="1125">
        <v>0</v>
      </c>
      <c r="L146" s="1125"/>
      <c r="M146" s="945">
        <v>1364506519</v>
      </c>
      <c r="N146" s="945">
        <v>455934667</v>
      </c>
      <c r="O146" s="1125">
        <v>586566974904</v>
      </c>
      <c r="P146" s="1125"/>
      <c r="Q146" s="1125">
        <v>614355571256</v>
      </c>
      <c r="R146" s="1125"/>
      <c r="S146" s="946">
        <v>1959723669</v>
      </c>
      <c r="T146" s="1125">
        <v>0</v>
      </c>
      <c r="U146" s="1125"/>
      <c r="V146" s="1125"/>
      <c r="W146" s="934"/>
    </row>
    <row r="147" spans="6:23" ht="22.5" customHeight="1">
      <c r="F147" s="937">
        <v>6</v>
      </c>
      <c r="G147" s="943" t="s">
        <v>996</v>
      </c>
      <c r="H147" s="944" t="s">
        <v>997</v>
      </c>
      <c r="I147" s="1125">
        <v>5444920088</v>
      </c>
      <c r="J147" s="1125"/>
      <c r="K147" s="1125">
        <v>0</v>
      </c>
      <c r="L147" s="1125"/>
      <c r="M147" s="945">
        <v>10005086583</v>
      </c>
      <c r="N147" s="945">
        <v>9967163048</v>
      </c>
      <c r="O147" s="1125">
        <v>61464368854</v>
      </c>
      <c r="P147" s="1125"/>
      <c r="Q147" s="1125">
        <v>55987034306</v>
      </c>
      <c r="R147" s="1125"/>
      <c r="S147" s="946">
        <v>5482843623</v>
      </c>
      <c r="T147" s="1125">
        <v>0</v>
      </c>
      <c r="U147" s="1125"/>
      <c r="V147" s="1125"/>
      <c r="W147" s="934"/>
    </row>
    <row r="148" spans="6:23" ht="22.5" customHeight="1">
      <c r="F148" s="937">
        <v>7</v>
      </c>
      <c r="G148" s="943" t="s">
        <v>998</v>
      </c>
      <c r="H148" s="944" t="s">
        <v>997</v>
      </c>
      <c r="I148" s="1125">
        <v>144920088</v>
      </c>
      <c r="J148" s="1125"/>
      <c r="K148" s="1125">
        <v>0</v>
      </c>
      <c r="L148" s="1125"/>
      <c r="M148" s="945">
        <v>10005086583</v>
      </c>
      <c r="N148" s="945">
        <v>9967163048</v>
      </c>
      <c r="O148" s="1125">
        <v>56164368854</v>
      </c>
      <c r="P148" s="1125"/>
      <c r="Q148" s="1125">
        <v>55987034306</v>
      </c>
      <c r="R148" s="1125"/>
      <c r="S148" s="946">
        <v>182843623</v>
      </c>
      <c r="T148" s="1125">
        <v>0</v>
      </c>
      <c r="U148" s="1125"/>
      <c r="V148" s="1125"/>
      <c r="W148" s="934"/>
    </row>
    <row r="149" spans="6:23" ht="22.5" customHeight="1">
      <c r="F149" s="937">
        <v>8</v>
      </c>
      <c r="G149" s="943" t="s">
        <v>999</v>
      </c>
      <c r="H149" s="944" t="s">
        <v>997</v>
      </c>
      <c r="I149" s="1125">
        <v>5300000000</v>
      </c>
      <c r="J149" s="1125"/>
      <c r="K149" s="1125">
        <v>0</v>
      </c>
      <c r="L149" s="1125"/>
      <c r="M149" s="945">
        <v>0</v>
      </c>
      <c r="N149" s="945">
        <v>0</v>
      </c>
      <c r="O149" s="1125">
        <v>5300000000</v>
      </c>
      <c r="P149" s="1125"/>
      <c r="Q149" s="1125">
        <v>0</v>
      </c>
      <c r="R149" s="1125"/>
      <c r="S149" s="946">
        <v>5300000000</v>
      </c>
      <c r="T149" s="1125">
        <v>0</v>
      </c>
      <c r="U149" s="1125"/>
      <c r="V149" s="1125"/>
      <c r="W149" s="934"/>
    </row>
    <row r="150" spans="6:23" ht="22.5" customHeight="1">
      <c r="F150" s="937">
        <v>9</v>
      </c>
      <c r="G150" s="943" t="s">
        <v>1000</v>
      </c>
      <c r="H150" s="944" t="s">
        <v>1001</v>
      </c>
      <c r="I150" s="1125">
        <v>0</v>
      </c>
      <c r="J150" s="1125"/>
      <c r="K150" s="1125">
        <v>0</v>
      </c>
      <c r="L150" s="1125"/>
      <c r="M150" s="945">
        <v>0</v>
      </c>
      <c r="N150" s="945">
        <v>0</v>
      </c>
      <c r="O150" s="1125">
        <v>202278978458</v>
      </c>
      <c r="P150" s="1125"/>
      <c r="Q150" s="1125">
        <v>303418467687</v>
      </c>
      <c r="R150" s="1125"/>
      <c r="S150" s="946">
        <v>0</v>
      </c>
      <c r="T150" s="1125">
        <v>0</v>
      </c>
      <c r="U150" s="1125"/>
      <c r="V150" s="1125"/>
      <c r="W150" s="934"/>
    </row>
    <row r="151" spans="6:23" ht="22.5" customHeight="1">
      <c r="F151" s="937">
        <v>10</v>
      </c>
      <c r="G151" s="943" t="s">
        <v>1002</v>
      </c>
      <c r="H151" s="944" t="s">
        <v>1003</v>
      </c>
      <c r="I151" s="1125">
        <v>47027658343</v>
      </c>
      <c r="J151" s="1125"/>
      <c r="K151" s="1125">
        <v>0</v>
      </c>
      <c r="L151" s="1125"/>
      <c r="M151" s="945">
        <v>38726794536</v>
      </c>
      <c r="N151" s="945">
        <v>12501119116</v>
      </c>
      <c r="O151" s="1125">
        <v>152502234187</v>
      </c>
      <c r="P151" s="1125"/>
      <c r="Q151" s="1125">
        <v>79248900424</v>
      </c>
      <c r="R151" s="1125"/>
      <c r="S151" s="946">
        <v>73253333763</v>
      </c>
      <c r="T151" s="1125">
        <v>0</v>
      </c>
      <c r="U151" s="1125"/>
      <c r="V151" s="1125"/>
      <c r="W151" s="934"/>
    </row>
    <row r="152" spans="6:23" ht="22.5" customHeight="1">
      <c r="F152" s="937">
        <v>11</v>
      </c>
      <c r="G152" s="943" t="s">
        <v>1004</v>
      </c>
      <c r="H152" s="944" t="s">
        <v>1005</v>
      </c>
      <c r="I152" s="1125">
        <v>9009358137</v>
      </c>
      <c r="J152" s="1125"/>
      <c r="K152" s="1125">
        <v>0</v>
      </c>
      <c r="L152" s="1125"/>
      <c r="M152" s="945">
        <v>10363246368</v>
      </c>
      <c r="N152" s="945">
        <v>9295236841</v>
      </c>
      <c r="O152" s="1125">
        <v>42049609654</v>
      </c>
      <c r="P152" s="1125"/>
      <c r="Q152" s="1125">
        <v>31972241990</v>
      </c>
      <c r="R152" s="1125"/>
      <c r="S152" s="946">
        <v>10077367664</v>
      </c>
      <c r="T152" s="1125">
        <v>0</v>
      </c>
      <c r="U152" s="1125"/>
      <c r="V152" s="1125"/>
      <c r="W152" s="934"/>
    </row>
    <row r="153" spans="6:23" ht="22.5" customHeight="1">
      <c r="F153" s="937">
        <v>12</v>
      </c>
      <c r="G153" s="943" t="s">
        <v>1006</v>
      </c>
      <c r="H153" s="944" t="s">
        <v>1007</v>
      </c>
      <c r="I153" s="1125">
        <v>30718308640</v>
      </c>
      <c r="J153" s="1125"/>
      <c r="K153" s="1125">
        <v>0</v>
      </c>
      <c r="L153" s="1125"/>
      <c r="M153" s="945">
        <v>194710582</v>
      </c>
      <c r="N153" s="945">
        <v>11128978910</v>
      </c>
      <c r="O153" s="1125">
        <v>42855368267</v>
      </c>
      <c r="P153" s="1125"/>
      <c r="Q153" s="1125">
        <v>23071327955</v>
      </c>
      <c r="R153" s="1125"/>
      <c r="S153" s="946">
        <v>19784040312</v>
      </c>
      <c r="T153" s="1125">
        <v>0</v>
      </c>
      <c r="U153" s="1125"/>
      <c r="V153" s="1125"/>
      <c r="W153" s="934"/>
    </row>
    <row r="154" spans="6:23" ht="22.5" customHeight="1">
      <c r="F154" s="938">
        <v>13</v>
      </c>
      <c r="G154" s="939" t="s">
        <v>1008</v>
      </c>
      <c r="H154" s="940" t="s">
        <v>1009</v>
      </c>
      <c r="I154" s="1126">
        <v>47739872104</v>
      </c>
      <c r="J154" s="1126"/>
      <c r="K154" s="1126">
        <v>5381645078</v>
      </c>
      <c r="L154" s="1126"/>
      <c r="M154" s="941">
        <v>122558823707</v>
      </c>
      <c r="N154" s="941">
        <v>59159143485</v>
      </c>
      <c r="O154" s="1126">
        <v>623269907451</v>
      </c>
      <c r="P154" s="1126"/>
      <c r="Q154" s="1126">
        <v>583307261718</v>
      </c>
      <c r="R154" s="1126"/>
      <c r="S154" s="942">
        <v>105766884859</v>
      </c>
      <c r="T154" s="1126">
        <v>8977611</v>
      </c>
      <c r="U154" s="1126"/>
      <c r="V154" s="1126"/>
      <c r="W154" s="934"/>
    </row>
    <row r="155" spans="6:23" ht="22.5" customHeight="1">
      <c r="F155" s="937">
        <v>14</v>
      </c>
      <c r="G155" s="943" t="s">
        <v>1010</v>
      </c>
      <c r="H155" s="944" t="s">
        <v>1011</v>
      </c>
      <c r="I155" s="1125">
        <v>47739872104</v>
      </c>
      <c r="J155" s="1125"/>
      <c r="K155" s="1125">
        <v>5381645078</v>
      </c>
      <c r="L155" s="1125"/>
      <c r="M155" s="945">
        <v>122558823707</v>
      </c>
      <c r="N155" s="945">
        <v>59159143485</v>
      </c>
      <c r="O155" s="1125">
        <v>623269907451</v>
      </c>
      <c r="P155" s="1125"/>
      <c r="Q155" s="1125">
        <v>583307261718</v>
      </c>
      <c r="R155" s="1125"/>
      <c r="S155" s="946">
        <v>105766884859</v>
      </c>
      <c r="T155" s="1125">
        <v>8977611</v>
      </c>
      <c r="U155" s="1125"/>
      <c r="V155" s="1125"/>
      <c r="W155" s="934"/>
    </row>
    <row r="156" spans="6:23" ht="22.5" customHeight="1">
      <c r="F156" s="938">
        <v>15</v>
      </c>
      <c r="G156" s="939" t="s">
        <v>1012</v>
      </c>
      <c r="H156" s="940" t="s">
        <v>1013</v>
      </c>
      <c r="I156" s="1126">
        <v>0</v>
      </c>
      <c r="J156" s="1126"/>
      <c r="K156" s="1126">
        <v>0</v>
      </c>
      <c r="L156" s="1126"/>
      <c r="M156" s="941">
        <v>1898125482</v>
      </c>
      <c r="N156" s="941">
        <v>1898125482</v>
      </c>
      <c r="O156" s="1126">
        <v>15470986382</v>
      </c>
      <c r="P156" s="1126"/>
      <c r="Q156" s="1126">
        <v>15470986382</v>
      </c>
      <c r="R156" s="1126"/>
      <c r="S156" s="942">
        <v>0</v>
      </c>
      <c r="T156" s="1126">
        <v>0</v>
      </c>
      <c r="U156" s="1126"/>
      <c r="V156" s="1126"/>
      <c r="W156" s="934"/>
    </row>
    <row r="157" spans="6:23" ht="22.5" customHeight="1">
      <c r="F157" s="937">
        <v>16</v>
      </c>
      <c r="G157" s="943" t="s">
        <v>1014</v>
      </c>
      <c r="H157" s="944" t="s">
        <v>1015</v>
      </c>
      <c r="I157" s="1125">
        <v>0</v>
      </c>
      <c r="J157" s="1125"/>
      <c r="K157" s="1125">
        <v>0</v>
      </c>
      <c r="L157" s="1125"/>
      <c r="M157" s="945">
        <v>1898125482</v>
      </c>
      <c r="N157" s="945">
        <v>1898125482</v>
      </c>
      <c r="O157" s="1125">
        <v>15470986382</v>
      </c>
      <c r="P157" s="1125"/>
      <c r="Q157" s="1125">
        <v>15470986382</v>
      </c>
      <c r="R157" s="1125"/>
      <c r="S157" s="946">
        <v>0</v>
      </c>
      <c r="T157" s="1125">
        <v>0</v>
      </c>
      <c r="U157" s="1125"/>
      <c r="V157" s="1125"/>
      <c r="W157" s="934"/>
    </row>
    <row r="158" spans="6:23" ht="22.5" customHeight="1">
      <c r="F158" s="938">
        <v>17</v>
      </c>
      <c r="G158" s="939" t="s">
        <v>1016</v>
      </c>
      <c r="H158" s="940" t="s">
        <v>1017</v>
      </c>
      <c r="I158" s="1126">
        <v>568118068</v>
      </c>
      <c r="J158" s="1126"/>
      <c r="K158" s="1126">
        <v>0</v>
      </c>
      <c r="L158" s="1126"/>
      <c r="M158" s="941">
        <v>0</v>
      </c>
      <c r="N158" s="941">
        <v>0</v>
      </c>
      <c r="O158" s="1126">
        <v>0</v>
      </c>
      <c r="P158" s="1126"/>
      <c r="Q158" s="1126">
        <v>0</v>
      </c>
      <c r="R158" s="1126"/>
      <c r="S158" s="942">
        <v>568118068</v>
      </c>
      <c r="T158" s="1126">
        <v>0</v>
      </c>
      <c r="U158" s="1126"/>
      <c r="V158" s="1126"/>
      <c r="W158" s="934"/>
    </row>
    <row r="159" spans="6:23" ht="22.5" customHeight="1">
      <c r="F159" s="937">
        <v>18</v>
      </c>
      <c r="G159" s="943" t="s">
        <v>1018</v>
      </c>
      <c r="H159" s="944" t="s">
        <v>1019</v>
      </c>
      <c r="I159" s="1125">
        <v>568118068</v>
      </c>
      <c r="J159" s="1125"/>
      <c r="K159" s="1125">
        <v>0</v>
      </c>
      <c r="L159" s="1125"/>
      <c r="M159" s="945">
        <v>0</v>
      </c>
      <c r="N159" s="945">
        <v>0</v>
      </c>
      <c r="O159" s="1125">
        <v>0</v>
      </c>
      <c r="P159" s="1125"/>
      <c r="Q159" s="1125">
        <v>0</v>
      </c>
      <c r="R159" s="1125"/>
      <c r="S159" s="946">
        <v>568118068</v>
      </c>
      <c r="T159" s="1125">
        <v>0</v>
      </c>
      <c r="U159" s="1125"/>
      <c r="V159" s="1125"/>
      <c r="W159" s="934"/>
    </row>
    <row r="160" spans="6:23" ht="22.5" customHeight="1">
      <c r="F160" s="938">
        <v>19</v>
      </c>
      <c r="G160" s="939" t="s">
        <v>1020</v>
      </c>
      <c r="H160" s="940" t="s">
        <v>1021</v>
      </c>
      <c r="I160" s="1126">
        <v>5140696158</v>
      </c>
      <c r="J160" s="1126"/>
      <c r="K160" s="1126">
        <v>3035545</v>
      </c>
      <c r="L160" s="1126"/>
      <c r="M160" s="941">
        <v>1077221751</v>
      </c>
      <c r="N160" s="941">
        <v>2975501465</v>
      </c>
      <c r="O160" s="1126">
        <v>7246365487</v>
      </c>
      <c r="P160" s="1126"/>
      <c r="Q160" s="1126">
        <v>25845594198</v>
      </c>
      <c r="R160" s="1126"/>
      <c r="S160" s="942">
        <v>5532423577</v>
      </c>
      <c r="T160" s="1126">
        <v>2293042678</v>
      </c>
      <c r="U160" s="1126"/>
      <c r="V160" s="1126"/>
      <c r="W160" s="934"/>
    </row>
    <row r="161" spans="6:23" ht="22.5" customHeight="1">
      <c r="F161" s="937">
        <v>20</v>
      </c>
      <c r="G161" s="943" t="s">
        <v>1022</v>
      </c>
      <c r="H161" s="944" t="s">
        <v>1023</v>
      </c>
      <c r="I161" s="1125">
        <v>0</v>
      </c>
      <c r="J161" s="1125"/>
      <c r="K161" s="1125">
        <v>0</v>
      </c>
      <c r="L161" s="1125"/>
      <c r="M161" s="945">
        <v>0</v>
      </c>
      <c r="N161" s="945">
        <v>0</v>
      </c>
      <c r="O161" s="1125">
        <v>191650231</v>
      </c>
      <c r="P161" s="1125"/>
      <c r="Q161" s="1125">
        <v>17793875811</v>
      </c>
      <c r="R161" s="1125"/>
      <c r="S161" s="946">
        <v>0</v>
      </c>
      <c r="T161" s="1125">
        <v>0</v>
      </c>
      <c r="U161" s="1125"/>
      <c r="V161" s="1125"/>
      <c r="W161" s="934"/>
    </row>
    <row r="162" spans="6:23" ht="22.5" customHeight="1">
      <c r="F162" s="937">
        <v>21</v>
      </c>
      <c r="G162" s="943" t="s">
        <v>1024</v>
      </c>
      <c r="H162" s="944" t="s">
        <v>1025</v>
      </c>
      <c r="I162" s="1125">
        <v>0</v>
      </c>
      <c r="J162" s="1125"/>
      <c r="K162" s="1125">
        <v>0</v>
      </c>
      <c r="L162" s="1125"/>
      <c r="M162" s="945">
        <v>0</v>
      </c>
      <c r="N162" s="945">
        <v>0</v>
      </c>
      <c r="O162" s="1125">
        <v>191650231</v>
      </c>
      <c r="P162" s="1125"/>
      <c r="Q162" s="1125">
        <v>17793875811</v>
      </c>
      <c r="R162" s="1125"/>
      <c r="S162" s="946">
        <v>0</v>
      </c>
      <c r="T162" s="1125">
        <v>0</v>
      </c>
      <c r="U162" s="1125"/>
      <c r="V162" s="1125"/>
      <c r="W162" s="934"/>
    </row>
    <row r="163" spans="6:23" ht="22.5" customHeight="1">
      <c r="F163" s="937">
        <v>22</v>
      </c>
      <c r="G163" s="943" t="s">
        <v>1026</v>
      </c>
      <c r="H163" s="944" t="s">
        <v>1027</v>
      </c>
      <c r="I163" s="1125">
        <v>5140696158</v>
      </c>
      <c r="J163" s="1125"/>
      <c r="K163" s="1125">
        <v>3035545</v>
      </c>
      <c r="L163" s="1125"/>
      <c r="M163" s="945">
        <v>1077221751</v>
      </c>
      <c r="N163" s="945">
        <v>2975501465</v>
      </c>
      <c r="O163" s="1125">
        <v>7054715256</v>
      </c>
      <c r="P163" s="1125"/>
      <c r="Q163" s="1125">
        <v>8051718387</v>
      </c>
      <c r="R163" s="1125"/>
      <c r="S163" s="946">
        <v>5532423577</v>
      </c>
      <c r="T163" s="1125">
        <v>2293042678</v>
      </c>
      <c r="U163" s="1125"/>
      <c r="V163" s="1125"/>
      <c r="W163" s="934"/>
    </row>
    <row r="164" spans="6:23" ht="22.5" customHeight="1">
      <c r="F164" s="937">
        <v>23</v>
      </c>
      <c r="G164" s="943" t="s">
        <v>1028</v>
      </c>
      <c r="H164" s="944" t="s">
        <v>1029</v>
      </c>
      <c r="I164" s="1125">
        <v>5140696158</v>
      </c>
      <c r="J164" s="1125"/>
      <c r="K164" s="1125">
        <v>3035545</v>
      </c>
      <c r="L164" s="1125"/>
      <c r="M164" s="945">
        <v>1077221751</v>
      </c>
      <c r="N164" s="945">
        <v>2975501465</v>
      </c>
      <c r="O164" s="1125">
        <v>7054715256</v>
      </c>
      <c r="P164" s="1125"/>
      <c r="Q164" s="1125">
        <v>8051718387</v>
      </c>
      <c r="R164" s="1125"/>
      <c r="S164" s="946">
        <v>5532423577</v>
      </c>
      <c r="T164" s="1125">
        <v>2293042678</v>
      </c>
      <c r="U164" s="1125"/>
      <c r="V164" s="1125"/>
      <c r="W164" s="934"/>
    </row>
    <row r="165" spans="6:23" ht="22.5" customHeight="1">
      <c r="F165" s="938">
        <v>24</v>
      </c>
      <c r="G165" s="939" t="s">
        <v>1030</v>
      </c>
      <c r="H165" s="940" t="s">
        <v>1031</v>
      </c>
      <c r="I165" s="1126">
        <v>655799781</v>
      </c>
      <c r="J165" s="1126"/>
      <c r="K165" s="1126">
        <v>0</v>
      </c>
      <c r="L165" s="1126"/>
      <c r="M165" s="941">
        <v>248494107</v>
      </c>
      <c r="N165" s="941">
        <v>77691194</v>
      </c>
      <c r="O165" s="1126">
        <v>1729365762</v>
      </c>
      <c r="P165" s="1126"/>
      <c r="Q165" s="1126">
        <v>907323068</v>
      </c>
      <c r="R165" s="1126"/>
      <c r="S165" s="942">
        <v>826602694</v>
      </c>
      <c r="T165" s="1126">
        <v>0</v>
      </c>
      <c r="U165" s="1126"/>
      <c r="V165" s="1126"/>
      <c r="W165" s="934"/>
    </row>
    <row r="166" spans="6:23" ht="22.5" customHeight="1">
      <c r="F166" s="938">
        <v>25</v>
      </c>
      <c r="G166" s="939" t="s">
        <v>1032</v>
      </c>
      <c r="H166" s="940" t="s">
        <v>1033</v>
      </c>
      <c r="I166" s="1126">
        <v>0</v>
      </c>
      <c r="J166" s="1126"/>
      <c r="K166" s="1126">
        <v>0</v>
      </c>
      <c r="L166" s="1126"/>
      <c r="M166" s="941">
        <v>0</v>
      </c>
      <c r="N166" s="941">
        <v>0</v>
      </c>
      <c r="O166" s="1126">
        <v>0</v>
      </c>
      <c r="P166" s="1126"/>
      <c r="Q166" s="1126">
        <v>621775322</v>
      </c>
      <c r="R166" s="1126"/>
      <c r="S166" s="942">
        <v>0</v>
      </c>
      <c r="T166" s="1126">
        <v>0</v>
      </c>
      <c r="U166" s="1126"/>
      <c r="V166" s="1126"/>
      <c r="W166" s="934"/>
    </row>
    <row r="167" spans="6:23" ht="22.5" customHeight="1">
      <c r="F167" s="937">
        <v>26</v>
      </c>
      <c r="G167" s="943" t="s">
        <v>1034</v>
      </c>
      <c r="H167" s="944" t="s">
        <v>1035</v>
      </c>
      <c r="I167" s="1125">
        <v>0</v>
      </c>
      <c r="J167" s="1125"/>
      <c r="K167" s="1125">
        <v>0</v>
      </c>
      <c r="L167" s="1125"/>
      <c r="M167" s="945">
        <v>0</v>
      </c>
      <c r="N167" s="945">
        <v>0</v>
      </c>
      <c r="O167" s="1125">
        <v>0</v>
      </c>
      <c r="P167" s="1125"/>
      <c r="Q167" s="1125">
        <v>621775322</v>
      </c>
      <c r="R167" s="1125"/>
      <c r="S167" s="946">
        <v>0</v>
      </c>
      <c r="T167" s="1125">
        <v>0</v>
      </c>
      <c r="U167" s="1125"/>
      <c r="V167" s="1125"/>
      <c r="W167" s="934"/>
    </row>
    <row r="168" spans="6:23" ht="22.5" customHeight="1">
      <c r="F168" s="938">
        <v>27</v>
      </c>
      <c r="G168" s="939" t="s">
        <v>1036</v>
      </c>
      <c r="H168" s="940" t="s">
        <v>1037</v>
      </c>
      <c r="I168" s="1126">
        <v>9700882403</v>
      </c>
      <c r="J168" s="1126"/>
      <c r="K168" s="1126">
        <v>0</v>
      </c>
      <c r="L168" s="1126"/>
      <c r="M168" s="941">
        <v>24334258418</v>
      </c>
      <c r="N168" s="941">
        <v>20361282108</v>
      </c>
      <c r="O168" s="1126">
        <v>161491192602</v>
      </c>
      <c r="P168" s="1126"/>
      <c r="Q168" s="1126">
        <v>155896639401</v>
      </c>
      <c r="R168" s="1126"/>
      <c r="S168" s="942">
        <v>13673858713</v>
      </c>
      <c r="T168" s="1126">
        <v>0</v>
      </c>
      <c r="U168" s="1126"/>
      <c r="V168" s="1126"/>
      <c r="W168" s="934"/>
    </row>
    <row r="169" spans="6:23" ht="22.5" customHeight="1">
      <c r="F169" s="937">
        <v>28</v>
      </c>
      <c r="G169" s="943" t="s">
        <v>1038</v>
      </c>
      <c r="H169" s="944" t="s">
        <v>1039</v>
      </c>
      <c r="I169" s="1125">
        <v>739865404</v>
      </c>
      <c r="J169" s="1125"/>
      <c r="K169" s="1125">
        <v>0</v>
      </c>
      <c r="L169" s="1125"/>
      <c r="M169" s="945">
        <v>5148798026</v>
      </c>
      <c r="N169" s="945">
        <v>4688333571</v>
      </c>
      <c r="O169" s="1125">
        <v>47312340921</v>
      </c>
      <c r="P169" s="1125"/>
      <c r="Q169" s="1125">
        <v>47554696718</v>
      </c>
      <c r="R169" s="1125"/>
      <c r="S169" s="946">
        <v>1200329859</v>
      </c>
      <c r="T169" s="1125">
        <v>0</v>
      </c>
      <c r="U169" s="1125"/>
      <c r="V169" s="1125"/>
      <c r="W169" s="934"/>
    </row>
    <row r="170" spans="6:23" ht="22.5" customHeight="1">
      <c r="F170" s="937">
        <v>29</v>
      </c>
      <c r="G170" s="943" t="s">
        <v>1040</v>
      </c>
      <c r="H170" s="944" t="s">
        <v>1041</v>
      </c>
      <c r="I170" s="1125">
        <v>298896162</v>
      </c>
      <c r="J170" s="1125"/>
      <c r="K170" s="1125">
        <v>0</v>
      </c>
      <c r="L170" s="1125"/>
      <c r="M170" s="945">
        <v>3938445535</v>
      </c>
      <c r="N170" s="945">
        <v>3720346208</v>
      </c>
      <c r="O170" s="1125">
        <v>31516611766</v>
      </c>
      <c r="P170" s="1125"/>
      <c r="Q170" s="1125">
        <v>31353573039</v>
      </c>
      <c r="R170" s="1125"/>
      <c r="S170" s="946">
        <v>516995489</v>
      </c>
      <c r="T170" s="1125">
        <v>0</v>
      </c>
      <c r="U170" s="1125"/>
      <c r="V170" s="1125"/>
      <c r="W170" s="934"/>
    </row>
    <row r="171" spans="6:23" ht="22.5" customHeight="1">
      <c r="F171" s="937">
        <v>30</v>
      </c>
      <c r="G171" s="943" t="s">
        <v>1042</v>
      </c>
      <c r="H171" s="944" t="s">
        <v>1043</v>
      </c>
      <c r="I171" s="1125">
        <v>8662120837</v>
      </c>
      <c r="J171" s="1125"/>
      <c r="K171" s="1125">
        <v>0</v>
      </c>
      <c r="L171" s="1125"/>
      <c r="M171" s="945">
        <v>15247014857</v>
      </c>
      <c r="N171" s="945">
        <v>11952602329</v>
      </c>
      <c r="O171" s="1125">
        <v>82662239915</v>
      </c>
      <c r="P171" s="1125"/>
      <c r="Q171" s="1125">
        <v>76988369644</v>
      </c>
      <c r="R171" s="1125"/>
      <c r="S171" s="946">
        <v>11956533365</v>
      </c>
      <c r="T171" s="1125">
        <v>0</v>
      </c>
      <c r="U171" s="1125"/>
      <c r="V171" s="1125"/>
      <c r="W171" s="934"/>
    </row>
    <row r="172" spans="6:23" ht="22.5" customHeight="1">
      <c r="F172" s="938">
        <v>31</v>
      </c>
      <c r="G172" s="939" t="s">
        <v>1044</v>
      </c>
      <c r="H172" s="940" t="s">
        <v>1045</v>
      </c>
      <c r="I172" s="1126">
        <v>18713486344.08</v>
      </c>
      <c r="J172" s="1126"/>
      <c r="K172" s="1126">
        <v>0</v>
      </c>
      <c r="L172" s="1126"/>
      <c r="M172" s="941">
        <v>54476016142</v>
      </c>
      <c r="N172" s="941">
        <v>68016434937</v>
      </c>
      <c r="O172" s="1126">
        <v>479844913685</v>
      </c>
      <c r="P172" s="1126"/>
      <c r="Q172" s="1126">
        <v>492114467844</v>
      </c>
      <c r="R172" s="1126"/>
      <c r="S172" s="942">
        <v>5173067549.08</v>
      </c>
      <c r="T172" s="1126">
        <v>0</v>
      </c>
      <c r="U172" s="1126"/>
      <c r="V172" s="1126"/>
      <c r="W172" s="934"/>
    </row>
    <row r="173" spans="6:23" ht="22.5" customHeight="1">
      <c r="F173" s="937">
        <v>32</v>
      </c>
      <c r="G173" s="943" t="s">
        <v>1046</v>
      </c>
      <c r="H173" s="944" t="s">
        <v>1047</v>
      </c>
      <c r="I173" s="1125">
        <v>18428628511</v>
      </c>
      <c r="J173" s="1125"/>
      <c r="K173" s="1125">
        <v>0</v>
      </c>
      <c r="L173" s="1125"/>
      <c r="M173" s="945">
        <v>52960463546</v>
      </c>
      <c r="N173" s="945">
        <v>66721427074</v>
      </c>
      <c r="O173" s="1125">
        <v>470014962270</v>
      </c>
      <c r="P173" s="1125"/>
      <c r="Q173" s="1125">
        <v>482404280276</v>
      </c>
      <c r="R173" s="1125"/>
      <c r="S173" s="946">
        <v>4667664983</v>
      </c>
      <c r="T173" s="1125">
        <v>0</v>
      </c>
      <c r="U173" s="1125"/>
      <c r="V173" s="1125"/>
      <c r="W173" s="934"/>
    </row>
    <row r="174" spans="6:23" ht="22.5" customHeight="1">
      <c r="F174" s="937">
        <v>33</v>
      </c>
      <c r="G174" s="943" t="s">
        <v>1048</v>
      </c>
      <c r="H174" s="944" t="s">
        <v>1049</v>
      </c>
      <c r="I174" s="1125">
        <v>0</v>
      </c>
      <c r="J174" s="1125"/>
      <c r="K174" s="1125">
        <v>0</v>
      </c>
      <c r="L174" s="1125"/>
      <c r="M174" s="945">
        <v>90733454</v>
      </c>
      <c r="N174" s="945">
        <v>90733454</v>
      </c>
      <c r="O174" s="1125">
        <v>531823720</v>
      </c>
      <c r="P174" s="1125"/>
      <c r="Q174" s="1125">
        <v>531823720</v>
      </c>
      <c r="R174" s="1125"/>
      <c r="S174" s="946">
        <v>0</v>
      </c>
      <c r="T174" s="1125">
        <v>0</v>
      </c>
      <c r="U174" s="1125"/>
      <c r="V174" s="1125"/>
      <c r="W174" s="934"/>
    </row>
    <row r="175" spans="6:23" ht="22.5" customHeight="1">
      <c r="F175" s="937">
        <v>34</v>
      </c>
      <c r="G175" s="943" t="s">
        <v>1050</v>
      </c>
      <c r="H175" s="944" t="s">
        <v>1051</v>
      </c>
      <c r="I175" s="1125">
        <v>0</v>
      </c>
      <c r="J175" s="1125"/>
      <c r="K175" s="1125">
        <v>0</v>
      </c>
      <c r="L175" s="1125"/>
      <c r="M175" s="945">
        <v>90733454</v>
      </c>
      <c r="N175" s="945">
        <v>90733454</v>
      </c>
      <c r="O175" s="1125">
        <v>531823720</v>
      </c>
      <c r="P175" s="1125"/>
      <c r="Q175" s="1125">
        <v>531823720</v>
      </c>
      <c r="R175" s="1125"/>
      <c r="S175" s="946">
        <v>0</v>
      </c>
      <c r="T175" s="1125">
        <v>0</v>
      </c>
      <c r="U175" s="1125"/>
      <c r="V175" s="1125"/>
      <c r="W175" s="934"/>
    </row>
    <row r="176" spans="6:23" ht="22.5" customHeight="1">
      <c r="F176" s="937">
        <v>35</v>
      </c>
      <c r="G176" s="943" t="s">
        <v>1052</v>
      </c>
      <c r="H176" s="944" t="s">
        <v>1053</v>
      </c>
      <c r="I176" s="1125">
        <v>284857833.08</v>
      </c>
      <c r="J176" s="1125"/>
      <c r="K176" s="1125">
        <v>0</v>
      </c>
      <c r="L176" s="1125"/>
      <c r="M176" s="945">
        <v>1424819142</v>
      </c>
      <c r="N176" s="945">
        <v>1204274409</v>
      </c>
      <c r="O176" s="1125">
        <v>9298127695</v>
      </c>
      <c r="P176" s="1125"/>
      <c r="Q176" s="1125">
        <v>9178363848</v>
      </c>
      <c r="R176" s="1125"/>
      <c r="S176" s="946">
        <v>505402566.08</v>
      </c>
      <c r="T176" s="1125">
        <v>0</v>
      </c>
      <c r="U176" s="1125"/>
      <c r="V176" s="1125"/>
      <c r="W176" s="934"/>
    </row>
    <row r="177" spans="6:23" ht="22.5" customHeight="1">
      <c r="F177" s="938">
        <v>36</v>
      </c>
      <c r="G177" s="939" t="s">
        <v>1054</v>
      </c>
      <c r="H177" s="940" t="s">
        <v>1055</v>
      </c>
      <c r="I177" s="1126">
        <v>0</v>
      </c>
      <c r="J177" s="1126"/>
      <c r="K177" s="1126">
        <v>0</v>
      </c>
      <c r="L177" s="1126"/>
      <c r="M177" s="941">
        <v>66721427074</v>
      </c>
      <c r="N177" s="941">
        <v>66721427074</v>
      </c>
      <c r="O177" s="1126">
        <v>482404280276</v>
      </c>
      <c r="P177" s="1126"/>
      <c r="Q177" s="1126">
        <v>482404280276</v>
      </c>
      <c r="R177" s="1126"/>
      <c r="S177" s="942">
        <v>0</v>
      </c>
      <c r="T177" s="1126">
        <v>0</v>
      </c>
      <c r="U177" s="1126"/>
      <c r="V177" s="1126"/>
      <c r="W177" s="934"/>
    </row>
    <row r="178" spans="6:23" ht="22.5" customHeight="1">
      <c r="F178" s="937">
        <v>37</v>
      </c>
      <c r="G178" s="943" t="s">
        <v>1056</v>
      </c>
      <c r="H178" s="944" t="s">
        <v>1057</v>
      </c>
      <c r="I178" s="1125">
        <v>0</v>
      </c>
      <c r="J178" s="1125"/>
      <c r="K178" s="1125">
        <v>0</v>
      </c>
      <c r="L178" s="1125"/>
      <c r="M178" s="945">
        <v>66721427074</v>
      </c>
      <c r="N178" s="945">
        <v>66721427074</v>
      </c>
      <c r="O178" s="1125">
        <v>482404280276</v>
      </c>
      <c r="P178" s="1125"/>
      <c r="Q178" s="1125">
        <v>482404280276</v>
      </c>
      <c r="R178" s="1125"/>
      <c r="S178" s="946">
        <v>0</v>
      </c>
      <c r="T178" s="1125">
        <v>0</v>
      </c>
      <c r="U178" s="1125"/>
      <c r="V178" s="1125"/>
      <c r="W178" s="934"/>
    </row>
    <row r="179" spans="6:23" ht="22.5" customHeight="1">
      <c r="F179" s="938">
        <v>38</v>
      </c>
      <c r="G179" s="939" t="s">
        <v>1058</v>
      </c>
      <c r="H179" s="940" t="s">
        <v>1059</v>
      </c>
      <c r="I179" s="1126">
        <v>336291550481</v>
      </c>
      <c r="J179" s="1126"/>
      <c r="K179" s="1126">
        <v>0</v>
      </c>
      <c r="L179" s="1126"/>
      <c r="M179" s="941">
        <v>0</v>
      </c>
      <c r="N179" s="941">
        <v>0</v>
      </c>
      <c r="O179" s="1126">
        <v>146818182</v>
      </c>
      <c r="P179" s="1126"/>
      <c r="Q179" s="1126">
        <v>0</v>
      </c>
      <c r="R179" s="1126"/>
      <c r="S179" s="942">
        <v>336291550481</v>
      </c>
      <c r="T179" s="1126">
        <v>0</v>
      </c>
      <c r="U179" s="1126"/>
      <c r="V179" s="1126"/>
      <c r="W179" s="934"/>
    </row>
    <row r="180" spans="6:23" ht="22.5" customHeight="1">
      <c r="F180" s="937">
        <v>39</v>
      </c>
      <c r="G180" s="943" t="s">
        <v>1060</v>
      </c>
      <c r="H180" s="944" t="s">
        <v>1061</v>
      </c>
      <c r="I180" s="1125">
        <v>136849224268</v>
      </c>
      <c r="J180" s="1125"/>
      <c r="K180" s="1125">
        <v>0</v>
      </c>
      <c r="L180" s="1125"/>
      <c r="M180" s="945">
        <v>0</v>
      </c>
      <c r="N180" s="945">
        <v>0</v>
      </c>
      <c r="O180" s="1125">
        <v>0</v>
      </c>
      <c r="P180" s="1125"/>
      <c r="Q180" s="1125">
        <v>0</v>
      </c>
      <c r="R180" s="1125"/>
      <c r="S180" s="946">
        <v>136849224268</v>
      </c>
      <c r="T180" s="1125">
        <v>0</v>
      </c>
      <c r="U180" s="1125"/>
      <c r="V180" s="1125"/>
      <c r="W180" s="934"/>
    </row>
    <row r="181" spans="6:23" ht="22.5" customHeight="1">
      <c r="F181" s="937">
        <v>40</v>
      </c>
      <c r="G181" s="943" t="s">
        <v>1062</v>
      </c>
      <c r="H181" s="944" t="s">
        <v>1063</v>
      </c>
      <c r="I181" s="1125">
        <v>118590864465</v>
      </c>
      <c r="J181" s="1125"/>
      <c r="K181" s="1125">
        <v>0</v>
      </c>
      <c r="L181" s="1125"/>
      <c r="M181" s="945">
        <v>0</v>
      </c>
      <c r="N181" s="945">
        <v>0</v>
      </c>
      <c r="O181" s="1125">
        <v>85000000</v>
      </c>
      <c r="P181" s="1125"/>
      <c r="Q181" s="1125">
        <v>0</v>
      </c>
      <c r="R181" s="1125"/>
      <c r="S181" s="946">
        <v>118590864465</v>
      </c>
      <c r="T181" s="1125">
        <v>0</v>
      </c>
      <c r="U181" s="1125"/>
      <c r="V181" s="1125"/>
      <c r="W181" s="934"/>
    </row>
    <row r="182" spans="6:23" ht="22.5" customHeight="1">
      <c r="F182" s="937">
        <v>41</v>
      </c>
      <c r="G182" s="943" t="s">
        <v>1064</v>
      </c>
      <c r="H182" s="944" t="s">
        <v>1065</v>
      </c>
      <c r="I182" s="1125">
        <v>76542479118</v>
      </c>
      <c r="J182" s="1125"/>
      <c r="K182" s="1125">
        <v>0</v>
      </c>
      <c r="L182" s="1125"/>
      <c r="M182" s="945">
        <v>0</v>
      </c>
      <c r="N182" s="945">
        <v>0</v>
      </c>
      <c r="O182" s="1125">
        <v>0</v>
      </c>
      <c r="P182" s="1125"/>
      <c r="Q182" s="1125">
        <v>0</v>
      </c>
      <c r="R182" s="1125"/>
      <c r="S182" s="946">
        <v>76542479118</v>
      </c>
      <c r="T182" s="1125">
        <v>0</v>
      </c>
      <c r="U182" s="1125"/>
      <c r="V182" s="1125"/>
      <c r="W182" s="934"/>
    </row>
    <row r="183" spans="6:23" ht="22.5" customHeight="1">
      <c r="F183" s="937">
        <v>42</v>
      </c>
      <c r="G183" s="943" t="s">
        <v>1066</v>
      </c>
      <c r="H183" s="944" t="s">
        <v>1067</v>
      </c>
      <c r="I183" s="1125">
        <v>3514186962</v>
      </c>
      <c r="J183" s="1125"/>
      <c r="K183" s="1125">
        <v>0</v>
      </c>
      <c r="L183" s="1125"/>
      <c r="M183" s="945">
        <v>0</v>
      </c>
      <c r="N183" s="945">
        <v>0</v>
      </c>
      <c r="O183" s="1125">
        <v>61818182</v>
      </c>
      <c r="P183" s="1125"/>
      <c r="Q183" s="1125">
        <v>0</v>
      </c>
      <c r="R183" s="1125"/>
      <c r="S183" s="946">
        <v>3514186962</v>
      </c>
      <c r="T183" s="1125">
        <v>0</v>
      </c>
      <c r="U183" s="1125"/>
      <c r="V183" s="1125"/>
      <c r="W183" s="934"/>
    </row>
    <row r="184" spans="6:23" ht="22.5" customHeight="1">
      <c r="F184" s="937">
        <v>43</v>
      </c>
      <c r="G184" s="943" t="s">
        <v>1068</v>
      </c>
      <c r="H184" s="944" t="s">
        <v>1069</v>
      </c>
      <c r="I184" s="1125">
        <v>794795668</v>
      </c>
      <c r="J184" s="1125"/>
      <c r="K184" s="1125">
        <v>0</v>
      </c>
      <c r="L184" s="1125"/>
      <c r="M184" s="945">
        <v>0</v>
      </c>
      <c r="N184" s="945">
        <v>0</v>
      </c>
      <c r="O184" s="1125">
        <v>0</v>
      </c>
      <c r="P184" s="1125"/>
      <c r="Q184" s="1125">
        <v>0</v>
      </c>
      <c r="R184" s="1125"/>
      <c r="S184" s="946">
        <v>794795668</v>
      </c>
      <c r="T184" s="1125">
        <v>0</v>
      </c>
      <c r="U184" s="1125"/>
      <c r="V184" s="1125"/>
      <c r="W184" s="934"/>
    </row>
    <row r="185" spans="6:23" ht="22.5" customHeight="1">
      <c r="F185" s="938">
        <v>44</v>
      </c>
      <c r="G185" s="939" t="s">
        <v>1070</v>
      </c>
      <c r="H185" s="940" t="s">
        <v>1071</v>
      </c>
      <c r="I185" s="1126">
        <v>418656000</v>
      </c>
      <c r="J185" s="1126"/>
      <c r="K185" s="1126">
        <v>0</v>
      </c>
      <c r="L185" s="1126"/>
      <c r="M185" s="941">
        <v>0</v>
      </c>
      <c r="N185" s="941">
        <v>0</v>
      </c>
      <c r="O185" s="1126">
        <v>0</v>
      </c>
      <c r="P185" s="1126"/>
      <c r="Q185" s="1126">
        <v>0</v>
      </c>
      <c r="R185" s="1126"/>
      <c r="S185" s="942">
        <v>418656000</v>
      </c>
      <c r="T185" s="1126">
        <v>0</v>
      </c>
      <c r="U185" s="1126"/>
      <c r="V185" s="1126"/>
      <c r="W185" s="934"/>
    </row>
    <row r="186" spans="6:23" ht="22.5" customHeight="1">
      <c r="F186" s="937">
        <v>45</v>
      </c>
      <c r="G186" s="943" t="s">
        <v>1072</v>
      </c>
      <c r="H186" s="944" t="s">
        <v>1073</v>
      </c>
      <c r="I186" s="1125">
        <v>418656000</v>
      </c>
      <c r="J186" s="1125"/>
      <c r="K186" s="1125">
        <v>0</v>
      </c>
      <c r="L186" s="1125"/>
      <c r="M186" s="945">
        <v>0</v>
      </c>
      <c r="N186" s="945">
        <v>0</v>
      </c>
      <c r="O186" s="1125">
        <v>0</v>
      </c>
      <c r="P186" s="1125"/>
      <c r="Q186" s="1125">
        <v>0</v>
      </c>
      <c r="R186" s="1125"/>
      <c r="S186" s="946">
        <v>418656000</v>
      </c>
      <c r="T186" s="1125">
        <v>0</v>
      </c>
      <c r="U186" s="1125"/>
      <c r="V186" s="1125"/>
      <c r="W186" s="934"/>
    </row>
    <row r="187" spans="6:23" ht="22.5" customHeight="1">
      <c r="F187" s="938">
        <v>46</v>
      </c>
      <c r="G187" s="939" t="s">
        <v>1074</v>
      </c>
      <c r="H187" s="940" t="s">
        <v>1075</v>
      </c>
      <c r="I187" s="1126">
        <v>0</v>
      </c>
      <c r="J187" s="1126"/>
      <c r="K187" s="1126">
        <v>215510331055</v>
      </c>
      <c r="L187" s="1126"/>
      <c r="M187" s="941">
        <v>0</v>
      </c>
      <c r="N187" s="941">
        <v>4057276300</v>
      </c>
      <c r="O187" s="1126">
        <v>0</v>
      </c>
      <c r="P187" s="1126"/>
      <c r="Q187" s="1126">
        <v>32363637172</v>
      </c>
      <c r="R187" s="1126"/>
      <c r="S187" s="942">
        <v>0</v>
      </c>
      <c r="T187" s="1126">
        <v>219567607355</v>
      </c>
      <c r="U187" s="1126"/>
      <c r="V187" s="1126"/>
      <c r="W187" s="934"/>
    </row>
    <row r="188" spans="6:23" ht="22.5" customHeight="1">
      <c r="F188" s="937">
        <v>47</v>
      </c>
      <c r="G188" s="943" t="s">
        <v>1076</v>
      </c>
      <c r="H188" s="944" t="s">
        <v>1077</v>
      </c>
      <c r="I188" s="1125">
        <v>0</v>
      </c>
      <c r="J188" s="1125"/>
      <c r="K188" s="1125">
        <v>215122686614</v>
      </c>
      <c r="L188" s="1125"/>
      <c r="M188" s="945">
        <v>0</v>
      </c>
      <c r="N188" s="945">
        <v>4051073989</v>
      </c>
      <c r="O188" s="1125">
        <v>0</v>
      </c>
      <c r="P188" s="1125"/>
      <c r="Q188" s="1125">
        <v>32314018684</v>
      </c>
      <c r="R188" s="1125"/>
      <c r="S188" s="946">
        <v>0</v>
      </c>
      <c r="T188" s="1125">
        <v>219173760603</v>
      </c>
      <c r="U188" s="1125"/>
      <c r="V188" s="1125"/>
      <c r="W188" s="934"/>
    </row>
    <row r="189" spans="6:23" ht="22.5" customHeight="1">
      <c r="F189" s="937">
        <v>48</v>
      </c>
      <c r="G189" s="943" t="s">
        <v>1078</v>
      </c>
      <c r="H189" s="944" t="s">
        <v>1079</v>
      </c>
      <c r="I189" s="1125">
        <v>0</v>
      </c>
      <c r="J189" s="1125"/>
      <c r="K189" s="1125">
        <v>387644441</v>
      </c>
      <c r="L189" s="1125"/>
      <c r="M189" s="945">
        <v>0</v>
      </c>
      <c r="N189" s="945">
        <v>6202311</v>
      </c>
      <c r="O189" s="1125">
        <v>0</v>
      </c>
      <c r="P189" s="1125"/>
      <c r="Q189" s="1125">
        <v>49618488</v>
      </c>
      <c r="R189" s="1125"/>
      <c r="S189" s="946">
        <v>0</v>
      </c>
      <c r="T189" s="1125">
        <v>393846752</v>
      </c>
      <c r="U189" s="1125"/>
      <c r="V189" s="1125"/>
      <c r="W189" s="934"/>
    </row>
    <row r="190" spans="6:23" ht="22.5" customHeight="1">
      <c r="F190" s="938">
        <v>49</v>
      </c>
      <c r="G190" s="939" t="s">
        <v>1080</v>
      </c>
      <c r="H190" s="940" t="s">
        <v>1081</v>
      </c>
      <c r="I190" s="1126">
        <v>7040707000</v>
      </c>
      <c r="J190" s="1126"/>
      <c r="K190" s="1126">
        <v>0</v>
      </c>
      <c r="L190" s="1126"/>
      <c r="M190" s="941">
        <v>0</v>
      </c>
      <c r="N190" s="941">
        <v>0</v>
      </c>
      <c r="O190" s="1126">
        <v>1023000000</v>
      </c>
      <c r="P190" s="1126"/>
      <c r="Q190" s="1126">
        <v>0</v>
      </c>
      <c r="R190" s="1126"/>
      <c r="S190" s="942">
        <v>7040707000</v>
      </c>
      <c r="T190" s="1126">
        <v>0</v>
      </c>
      <c r="U190" s="1126"/>
      <c r="V190" s="1126"/>
      <c r="W190" s="934"/>
    </row>
    <row r="191" spans="6:23" ht="22.5" customHeight="1">
      <c r="F191" s="937">
        <v>50</v>
      </c>
      <c r="G191" s="943" t="s">
        <v>1082</v>
      </c>
      <c r="H191" s="944" t="s">
        <v>247</v>
      </c>
      <c r="I191" s="1125">
        <v>5940707000</v>
      </c>
      <c r="J191" s="1125"/>
      <c r="K191" s="1125">
        <v>0</v>
      </c>
      <c r="L191" s="1125"/>
      <c r="M191" s="945">
        <v>0</v>
      </c>
      <c r="N191" s="945">
        <v>0</v>
      </c>
      <c r="O191" s="1125">
        <v>1023000000</v>
      </c>
      <c r="P191" s="1125"/>
      <c r="Q191" s="1125">
        <v>0</v>
      </c>
      <c r="R191" s="1125"/>
      <c r="S191" s="946">
        <v>5940707000</v>
      </c>
      <c r="T191" s="1125">
        <v>0</v>
      </c>
      <c r="U191" s="1125"/>
      <c r="V191" s="1125"/>
      <c r="W191" s="934"/>
    </row>
    <row r="192" spans="6:23" ht="22.5" customHeight="1">
      <c r="F192" s="937">
        <v>51</v>
      </c>
      <c r="G192" s="943" t="s">
        <v>1083</v>
      </c>
      <c r="H192" s="944" t="s">
        <v>1084</v>
      </c>
      <c r="I192" s="1125">
        <v>1100000000</v>
      </c>
      <c r="J192" s="1125"/>
      <c r="K192" s="1125">
        <v>0</v>
      </c>
      <c r="L192" s="1125"/>
      <c r="M192" s="945">
        <v>0</v>
      </c>
      <c r="N192" s="945">
        <v>0</v>
      </c>
      <c r="O192" s="1125">
        <v>0</v>
      </c>
      <c r="P192" s="1125"/>
      <c r="Q192" s="1125">
        <v>0</v>
      </c>
      <c r="R192" s="1125"/>
      <c r="S192" s="946">
        <v>1100000000</v>
      </c>
      <c r="T192" s="1125">
        <v>0</v>
      </c>
      <c r="U192" s="1125"/>
      <c r="V192" s="1125"/>
      <c r="W192" s="934"/>
    </row>
    <row r="193" spans="6:23" ht="22.5" customHeight="1">
      <c r="F193" s="938">
        <v>52</v>
      </c>
      <c r="G193" s="939" t="s">
        <v>1085</v>
      </c>
      <c r="H193" s="940" t="s">
        <v>1086</v>
      </c>
      <c r="I193" s="1126">
        <v>60582374632.57</v>
      </c>
      <c r="J193" s="1126"/>
      <c r="K193" s="1126">
        <v>0</v>
      </c>
      <c r="L193" s="1126"/>
      <c r="M193" s="941">
        <v>1159838573</v>
      </c>
      <c r="N193" s="941">
        <v>944658237</v>
      </c>
      <c r="O193" s="1126">
        <v>28624127179</v>
      </c>
      <c r="P193" s="1126"/>
      <c r="Q193" s="1126">
        <v>9917489490</v>
      </c>
      <c r="R193" s="1126"/>
      <c r="S193" s="942">
        <v>60797554968.57</v>
      </c>
      <c r="T193" s="1126">
        <v>0</v>
      </c>
      <c r="U193" s="1126"/>
      <c r="V193" s="1126"/>
      <c r="W193" s="934"/>
    </row>
    <row r="194" spans="6:23" ht="22.5" customHeight="1">
      <c r="F194" s="937">
        <v>53</v>
      </c>
      <c r="G194" s="943" t="s">
        <v>1087</v>
      </c>
      <c r="H194" s="944" t="s">
        <v>1088</v>
      </c>
      <c r="I194" s="1125">
        <v>292980000</v>
      </c>
      <c r="J194" s="1125"/>
      <c r="K194" s="1125">
        <v>0</v>
      </c>
      <c r="L194" s="1125"/>
      <c r="M194" s="945">
        <v>108000000</v>
      </c>
      <c r="N194" s="945">
        <v>0</v>
      </c>
      <c r="O194" s="1125">
        <v>547798182</v>
      </c>
      <c r="P194" s="1125"/>
      <c r="Q194" s="1125">
        <v>146818182</v>
      </c>
      <c r="R194" s="1125"/>
      <c r="S194" s="946">
        <v>400980000</v>
      </c>
      <c r="T194" s="1125">
        <v>0</v>
      </c>
      <c r="U194" s="1125"/>
      <c r="V194" s="1125"/>
      <c r="W194" s="934"/>
    </row>
    <row r="195" spans="6:23" ht="22.5" customHeight="1">
      <c r="F195" s="937">
        <v>54</v>
      </c>
      <c r="G195" s="943" t="s">
        <v>1089</v>
      </c>
      <c r="H195" s="944" t="s">
        <v>1090</v>
      </c>
      <c r="I195" s="1125">
        <v>60289394632.57</v>
      </c>
      <c r="J195" s="1125"/>
      <c r="K195" s="1125">
        <v>0</v>
      </c>
      <c r="L195" s="1125"/>
      <c r="M195" s="945">
        <v>107180336</v>
      </c>
      <c r="N195" s="945">
        <v>0</v>
      </c>
      <c r="O195" s="1125">
        <v>18305657689</v>
      </c>
      <c r="P195" s="1125"/>
      <c r="Q195" s="1125">
        <v>0</v>
      </c>
      <c r="R195" s="1125"/>
      <c r="S195" s="946">
        <v>60396574968.57</v>
      </c>
      <c r="T195" s="1125">
        <v>0</v>
      </c>
      <c r="U195" s="1125"/>
      <c r="V195" s="1125"/>
      <c r="W195" s="934"/>
    </row>
    <row r="196" spans="6:23" ht="22.5" customHeight="1">
      <c r="F196" s="937">
        <v>55</v>
      </c>
      <c r="G196" s="943" t="s">
        <v>1091</v>
      </c>
      <c r="H196" s="944" t="s">
        <v>1092</v>
      </c>
      <c r="I196" s="1125">
        <v>60289394632.57</v>
      </c>
      <c r="J196" s="1125"/>
      <c r="K196" s="1125">
        <v>0</v>
      </c>
      <c r="L196" s="1125"/>
      <c r="M196" s="945">
        <v>107180336</v>
      </c>
      <c r="N196" s="945">
        <v>0</v>
      </c>
      <c r="O196" s="1125">
        <v>18305657689</v>
      </c>
      <c r="P196" s="1125"/>
      <c r="Q196" s="1125">
        <v>0</v>
      </c>
      <c r="R196" s="1125"/>
      <c r="S196" s="946">
        <v>60396574968.57</v>
      </c>
      <c r="T196" s="1125">
        <v>0</v>
      </c>
      <c r="U196" s="1125"/>
      <c r="V196" s="1125"/>
      <c r="W196" s="934"/>
    </row>
    <row r="197" spans="6:23" ht="22.5" customHeight="1">
      <c r="F197" s="937">
        <v>56</v>
      </c>
      <c r="G197" s="943" t="s">
        <v>1093</v>
      </c>
      <c r="H197" s="944" t="s">
        <v>1094</v>
      </c>
      <c r="I197" s="1125">
        <v>42838480892</v>
      </c>
      <c r="J197" s="1125"/>
      <c r="K197" s="1125">
        <v>0</v>
      </c>
      <c r="L197" s="1125"/>
      <c r="M197" s="945">
        <v>5239400</v>
      </c>
      <c r="N197" s="945">
        <v>0</v>
      </c>
      <c r="O197" s="1125">
        <v>11508329597</v>
      </c>
      <c r="P197" s="1125"/>
      <c r="Q197" s="1125">
        <v>0</v>
      </c>
      <c r="R197" s="1125"/>
      <c r="S197" s="946">
        <v>42843720292</v>
      </c>
      <c r="T197" s="1125">
        <v>0</v>
      </c>
      <c r="U197" s="1125"/>
      <c r="V197" s="1125"/>
      <c r="W197" s="934"/>
    </row>
    <row r="198" spans="6:23" ht="22.5" customHeight="1">
      <c r="F198" s="937">
        <v>57</v>
      </c>
      <c r="G198" s="943" t="s">
        <v>1095</v>
      </c>
      <c r="H198" s="944" t="s">
        <v>1096</v>
      </c>
      <c r="I198" s="1125">
        <v>17450913740.57</v>
      </c>
      <c r="J198" s="1125"/>
      <c r="K198" s="1125">
        <v>0</v>
      </c>
      <c r="L198" s="1125"/>
      <c r="M198" s="945">
        <v>101940936</v>
      </c>
      <c r="N198" s="945">
        <v>0</v>
      </c>
      <c r="O198" s="1125">
        <v>6797328092</v>
      </c>
      <c r="P198" s="1125"/>
      <c r="Q198" s="1125">
        <v>0</v>
      </c>
      <c r="R198" s="1125"/>
      <c r="S198" s="946">
        <v>17552854676.57</v>
      </c>
      <c r="T198" s="1125">
        <v>0</v>
      </c>
      <c r="U198" s="1125"/>
      <c r="V198" s="1125"/>
      <c r="W198" s="934"/>
    </row>
    <row r="199" spans="6:23" ht="22.5" customHeight="1">
      <c r="F199" s="937">
        <v>58</v>
      </c>
      <c r="G199" s="943" t="s">
        <v>1097</v>
      </c>
      <c r="H199" s="944" t="s">
        <v>1098</v>
      </c>
      <c r="I199" s="1125">
        <v>0</v>
      </c>
      <c r="J199" s="1125"/>
      <c r="K199" s="1125">
        <v>0</v>
      </c>
      <c r="L199" s="1125"/>
      <c r="M199" s="945">
        <v>944658237</v>
      </c>
      <c r="N199" s="945">
        <v>944658237</v>
      </c>
      <c r="O199" s="1125">
        <v>9770671308</v>
      </c>
      <c r="P199" s="1125"/>
      <c r="Q199" s="1125">
        <v>9770671308</v>
      </c>
      <c r="R199" s="1125"/>
      <c r="S199" s="946">
        <v>0</v>
      </c>
      <c r="T199" s="1125">
        <v>0</v>
      </c>
      <c r="U199" s="1125"/>
      <c r="V199" s="1125"/>
      <c r="W199" s="934"/>
    </row>
    <row r="200" spans="6:23" ht="22.5" customHeight="1">
      <c r="F200" s="938">
        <v>59</v>
      </c>
      <c r="G200" s="939" t="s">
        <v>1099</v>
      </c>
      <c r="H200" s="940" t="s">
        <v>498</v>
      </c>
      <c r="I200" s="1126">
        <v>5401923126</v>
      </c>
      <c r="J200" s="1126"/>
      <c r="K200" s="1126">
        <v>0</v>
      </c>
      <c r="L200" s="1126"/>
      <c r="M200" s="941">
        <v>0</v>
      </c>
      <c r="N200" s="941">
        <v>310113125</v>
      </c>
      <c r="O200" s="1126">
        <v>0</v>
      </c>
      <c r="P200" s="1126"/>
      <c r="Q200" s="1126">
        <v>2610905000</v>
      </c>
      <c r="R200" s="1126"/>
      <c r="S200" s="942">
        <v>5091810001</v>
      </c>
      <c r="T200" s="1126">
        <v>0</v>
      </c>
      <c r="U200" s="1126"/>
      <c r="V200" s="1126"/>
      <c r="W200" s="934"/>
    </row>
    <row r="201" spans="6:23" ht="22.5" customHeight="1">
      <c r="F201" s="938">
        <v>60</v>
      </c>
      <c r="G201" s="939" t="s">
        <v>1100</v>
      </c>
      <c r="H201" s="940" t="s">
        <v>1101</v>
      </c>
      <c r="I201" s="1126">
        <v>755238000</v>
      </c>
      <c r="J201" s="1126"/>
      <c r="K201" s="1126">
        <v>0</v>
      </c>
      <c r="L201" s="1126"/>
      <c r="M201" s="941">
        <v>0</v>
      </c>
      <c r="N201" s="941">
        <v>0</v>
      </c>
      <c r="O201" s="1126">
        <v>0</v>
      </c>
      <c r="P201" s="1126"/>
      <c r="Q201" s="1126">
        <v>0</v>
      </c>
      <c r="R201" s="1126"/>
      <c r="S201" s="942">
        <v>755238000</v>
      </c>
      <c r="T201" s="1126">
        <v>0</v>
      </c>
      <c r="U201" s="1126"/>
      <c r="V201" s="1126"/>
      <c r="W201" s="934"/>
    </row>
    <row r="202" spans="6:23" ht="22.5" customHeight="1">
      <c r="F202" s="938">
        <v>61</v>
      </c>
      <c r="G202" s="939" t="s">
        <v>1102</v>
      </c>
      <c r="H202" s="940" t="s">
        <v>1103</v>
      </c>
      <c r="I202" s="1126">
        <v>0</v>
      </c>
      <c r="J202" s="1126"/>
      <c r="K202" s="1126">
        <v>61349980</v>
      </c>
      <c r="L202" s="1126"/>
      <c r="M202" s="941">
        <v>0</v>
      </c>
      <c r="N202" s="941">
        <v>0</v>
      </c>
      <c r="O202" s="1126">
        <v>11582120</v>
      </c>
      <c r="P202" s="1126"/>
      <c r="Q202" s="1126">
        <v>0</v>
      </c>
      <c r="R202" s="1126"/>
      <c r="S202" s="942">
        <v>0</v>
      </c>
      <c r="T202" s="1126">
        <v>61349980</v>
      </c>
      <c r="U202" s="1126"/>
      <c r="V202" s="1126"/>
      <c r="W202" s="934"/>
    </row>
    <row r="203" spans="6:23" ht="22.5" customHeight="1">
      <c r="F203" s="937">
        <v>62</v>
      </c>
      <c r="G203" s="943" t="s">
        <v>1104</v>
      </c>
      <c r="H203" s="944" t="s">
        <v>1105</v>
      </c>
      <c r="I203" s="1125">
        <v>0</v>
      </c>
      <c r="J203" s="1125"/>
      <c r="K203" s="1125">
        <v>61349980</v>
      </c>
      <c r="L203" s="1125"/>
      <c r="M203" s="945">
        <v>0</v>
      </c>
      <c r="N203" s="945">
        <v>0</v>
      </c>
      <c r="O203" s="1125">
        <v>11582120</v>
      </c>
      <c r="P203" s="1125"/>
      <c r="Q203" s="1125">
        <v>0</v>
      </c>
      <c r="R203" s="1125"/>
      <c r="S203" s="946">
        <v>0</v>
      </c>
      <c r="T203" s="1125">
        <v>61349980</v>
      </c>
      <c r="U203" s="1125"/>
      <c r="V203" s="1125"/>
      <c r="W203" s="934"/>
    </row>
    <row r="204" spans="6:23" ht="22.5" customHeight="1">
      <c r="F204" s="938">
        <v>63</v>
      </c>
      <c r="G204" s="939" t="s">
        <v>1106</v>
      </c>
      <c r="H204" s="940" t="s">
        <v>1107</v>
      </c>
      <c r="I204" s="1126">
        <v>0</v>
      </c>
      <c r="J204" s="1126"/>
      <c r="K204" s="1126">
        <v>9515365500</v>
      </c>
      <c r="L204" s="1126"/>
      <c r="M204" s="941">
        <v>99000000</v>
      </c>
      <c r="N204" s="941">
        <v>0</v>
      </c>
      <c r="O204" s="1126">
        <v>8076000000</v>
      </c>
      <c r="P204" s="1126"/>
      <c r="Q204" s="1126">
        <v>5016000000</v>
      </c>
      <c r="R204" s="1126"/>
      <c r="S204" s="942">
        <v>0</v>
      </c>
      <c r="T204" s="1126">
        <v>9416365500</v>
      </c>
      <c r="U204" s="1126"/>
      <c r="V204" s="1126"/>
      <c r="W204" s="934"/>
    </row>
    <row r="205" spans="6:23" ht="22.5" customHeight="1">
      <c r="F205" s="937">
        <v>64</v>
      </c>
      <c r="G205" s="943" t="s">
        <v>1108</v>
      </c>
      <c r="H205" s="944" t="s">
        <v>1109</v>
      </c>
      <c r="I205" s="1125">
        <v>0</v>
      </c>
      <c r="J205" s="1125"/>
      <c r="K205" s="1125">
        <v>3720000000</v>
      </c>
      <c r="L205" s="1125"/>
      <c r="M205" s="945">
        <v>99000000</v>
      </c>
      <c r="N205" s="945">
        <v>0</v>
      </c>
      <c r="O205" s="1125">
        <v>8076000000</v>
      </c>
      <c r="P205" s="1125"/>
      <c r="Q205" s="1125">
        <v>5016000000</v>
      </c>
      <c r="R205" s="1125"/>
      <c r="S205" s="946">
        <v>0</v>
      </c>
      <c r="T205" s="1125">
        <v>3621000000</v>
      </c>
      <c r="U205" s="1125"/>
      <c r="V205" s="1125"/>
      <c r="W205" s="934"/>
    </row>
    <row r="206" spans="6:23" ht="22.5" customHeight="1">
      <c r="F206" s="937">
        <v>65</v>
      </c>
      <c r="G206" s="943" t="s">
        <v>1110</v>
      </c>
      <c r="H206" s="944" t="s">
        <v>1111</v>
      </c>
      <c r="I206" s="1125">
        <v>0</v>
      </c>
      <c r="J206" s="1125"/>
      <c r="K206" s="1125">
        <v>1168265000</v>
      </c>
      <c r="L206" s="1125"/>
      <c r="M206" s="945">
        <v>0</v>
      </c>
      <c r="N206" s="945">
        <v>0</v>
      </c>
      <c r="O206" s="1125">
        <v>0</v>
      </c>
      <c r="P206" s="1125"/>
      <c r="Q206" s="1125">
        <v>0</v>
      </c>
      <c r="R206" s="1125"/>
      <c r="S206" s="946">
        <v>0</v>
      </c>
      <c r="T206" s="1125">
        <v>1168265000</v>
      </c>
      <c r="U206" s="1125"/>
      <c r="V206" s="1125"/>
      <c r="W206" s="934"/>
    </row>
    <row r="207" spans="6:23" ht="22.5" customHeight="1">
      <c r="F207" s="937">
        <v>66</v>
      </c>
      <c r="G207" s="943" t="s">
        <v>1112</v>
      </c>
      <c r="H207" s="944" t="s">
        <v>1113</v>
      </c>
      <c r="I207" s="1125">
        <v>0</v>
      </c>
      <c r="J207" s="1125"/>
      <c r="K207" s="1125">
        <v>4627100500</v>
      </c>
      <c r="L207" s="1125"/>
      <c r="M207" s="945">
        <v>0</v>
      </c>
      <c r="N207" s="945">
        <v>0</v>
      </c>
      <c r="O207" s="1125">
        <v>0</v>
      </c>
      <c r="P207" s="1125"/>
      <c r="Q207" s="1125">
        <v>0</v>
      </c>
      <c r="R207" s="1125"/>
      <c r="S207" s="946">
        <v>0</v>
      </c>
      <c r="T207" s="1125">
        <v>4627100500</v>
      </c>
      <c r="U207" s="1125"/>
      <c r="V207" s="1125"/>
      <c r="W207" s="934"/>
    </row>
    <row r="208" spans="6:23" ht="22.5" customHeight="1">
      <c r="F208" s="938">
        <v>67</v>
      </c>
      <c r="G208" s="939" t="s">
        <v>1114</v>
      </c>
      <c r="H208" s="940" t="s">
        <v>1115</v>
      </c>
      <c r="I208" s="1126">
        <v>5180832037</v>
      </c>
      <c r="J208" s="1126"/>
      <c r="K208" s="1126">
        <v>41780770960</v>
      </c>
      <c r="L208" s="1126"/>
      <c r="M208" s="941">
        <v>34891464132</v>
      </c>
      <c r="N208" s="941">
        <v>31033439270</v>
      </c>
      <c r="O208" s="1126">
        <v>261949932244</v>
      </c>
      <c r="P208" s="1126"/>
      <c r="Q208" s="1126">
        <v>244387811074</v>
      </c>
      <c r="R208" s="1126"/>
      <c r="S208" s="942">
        <v>4430615232</v>
      </c>
      <c r="T208" s="1126">
        <v>37172529293</v>
      </c>
      <c r="U208" s="1126"/>
      <c r="V208" s="1126"/>
      <c r="W208" s="934"/>
    </row>
    <row r="209" spans="6:23" ht="22.5" customHeight="1">
      <c r="F209" s="937">
        <v>68</v>
      </c>
      <c r="G209" s="943" t="s">
        <v>1116</v>
      </c>
      <c r="H209" s="944" t="s">
        <v>1117</v>
      </c>
      <c r="I209" s="1125">
        <v>4542158508</v>
      </c>
      <c r="J209" s="1125"/>
      <c r="K209" s="1125">
        <v>12075897370</v>
      </c>
      <c r="L209" s="1125"/>
      <c r="M209" s="945">
        <v>11043835038</v>
      </c>
      <c r="N209" s="945">
        <v>9566610599</v>
      </c>
      <c r="O209" s="1125">
        <v>97487580335</v>
      </c>
      <c r="P209" s="1125"/>
      <c r="Q209" s="1125">
        <v>89284526908</v>
      </c>
      <c r="R209" s="1125"/>
      <c r="S209" s="946">
        <v>3726919282</v>
      </c>
      <c r="T209" s="1125">
        <v>9783433705</v>
      </c>
      <c r="U209" s="1125"/>
      <c r="V209" s="1125"/>
      <c r="W209" s="934"/>
    </row>
    <row r="210" spans="6:23" ht="22.5" customHeight="1">
      <c r="F210" s="937">
        <v>69</v>
      </c>
      <c r="G210" s="943" t="s">
        <v>1118</v>
      </c>
      <c r="H210" s="944" t="s">
        <v>1119</v>
      </c>
      <c r="I210" s="1125">
        <v>638673529</v>
      </c>
      <c r="J210" s="1125"/>
      <c r="K210" s="1125">
        <v>29704873590</v>
      </c>
      <c r="L210" s="1125"/>
      <c r="M210" s="945">
        <v>23847629094</v>
      </c>
      <c r="N210" s="945">
        <v>21466828671</v>
      </c>
      <c r="O210" s="1125">
        <v>164462351909</v>
      </c>
      <c r="P210" s="1125"/>
      <c r="Q210" s="1125">
        <v>155103284166</v>
      </c>
      <c r="R210" s="1125"/>
      <c r="S210" s="946">
        <v>703695950</v>
      </c>
      <c r="T210" s="1125">
        <v>27389095588</v>
      </c>
      <c r="U210" s="1125"/>
      <c r="V210" s="1125"/>
      <c r="W210" s="934"/>
    </row>
    <row r="211" spans="6:23" ht="22.5" customHeight="1">
      <c r="F211" s="937">
        <v>70</v>
      </c>
      <c r="G211" s="943" t="s">
        <v>1120</v>
      </c>
      <c r="H211" s="944" t="s">
        <v>1121</v>
      </c>
      <c r="I211" s="1125">
        <v>638673529</v>
      </c>
      <c r="J211" s="1125"/>
      <c r="K211" s="1125">
        <v>29704873590</v>
      </c>
      <c r="L211" s="1125"/>
      <c r="M211" s="945">
        <v>23847629094</v>
      </c>
      <c r="N211" s="945">
        <v>21466828671</v>
      </c>
      <c r="O211" s="1125">
        <v>164462351909</v>
      </c>
      <c r="P211" s="1125"/>
      <c r="Q211" s="1125">
        <v>155103284166</v>
      </c>
      <c r="R211" s="1125"/>
      <c r="S211" s="946">
        <v>703695950</v>
      </c>
      <c r="T211" s="1125">
        <v>27389095588</v>
      </c>
      <c r="U211" s="1125"/>
      <c r="V211" s="1125"/>
      <c r="W211" s="934"/>
    </row>
    <row r="212" spans="6:23" ht="22.5" customHeight="1">
      <c r="F212" s="938">
        <v>71</v>
      </c>
      <c r="G212" s="939" t="s">
        <v>1122</v>
      </c>
      <c r="H212" s="940" t="s">
        <v>107</v>
      </c>
      <c r="I212" s="1126">
        <v>2616944484</v>
      </c>
      <c r="J212" s="1126"/>
      <c r="K212" s="1126">
        <v>3821024269</v>
      </c>
      <c r="L212" s="1126"/>
      <c r="M212" s="941">
        <v>5608752984</v>
      </c>
      <c r="N212" s="941">
        <v>8175501803</v>
      </c>
      <c r="O212" s="1126">
        <v>42524576006</v>
      </c>
      <c r="P212" s="1126"/>
      <c r="Q212" s="1126">
        <v>45067248179</v>
      </c>
      <c r="R212" s="1126"/>
      <c r="S212" s="942">
        <v>2616944484</v>
      </c>
      <c r="T212" s="1126">
        <v>6387773088</v>
      </c>
      <c r="U212" s="1126"/>
      <c r="V212" s="1126"/>
      <c r="W212" s="934"/>
    </row>
    <row r="213" spans="6:23" ht="22.5" customHeight="1">
      <c r="F213" s="937">
        <v>72</v>
      </c>
      <c r="G213" s="943" t="s">
        <v>1123</v>
      </c>
      <c r="H213" s="944" t="s">
        <v>1124</v>
      </c>
      <c r="I213" s="1125">
        <v>0</v>
      </c>
      <c r="J213" s="1125"/>
      <c r="K213" s="1125">
        <v>1812402062</v>
      </c>
      <c r="L213" s="1125"/>
      <c r="M213" s="945">
        <v>3710527544</v>
      </c>
      <c r="N213" s="945">
        <v>5892487698</v>
      </c>
      <c r="O213" s="1125">
        <v>26962779817</v>
      </c>
      <c r="P213" s="1125"/>
      <c r="Q213" s="1125">
        <v>30204783593</v>
      </c>
      <c r="R213" s="1125"/>
      <c r="S213" s="946">
        <v>0</v>
      </c>
      <c r="T213" s="1125">
        <v>3994362216</v>
      </c>
      <c r="U213" s="1125"/>
      <c r="V213" s="1125"/>
      <c r="W213" s="934"/>
    </row>
    <row r="214" spans="6:23" ht="22.5" customHeight="1">
      <c r="F214" s="937">
        <v>73</v>
      </c>
      <c r="G214" s="943" t="s">
        <v>1125</v>
      </c>
      <c r="H214" s="944" t="s">
        <v>1126</v>
      </c>
      <c r="I214" s="1125">
        <v>0</v>
      </c>
      <c r="J214" s="1125"/>
      <c r="K214" s="1125">
        <v>1812402062</v>
      </c>
      <c r="L214" s="1125"/>
      <c r="M214" s="945">
        <v>3710527544</v>
      </c>
      <c r="N214" s="945">
        <v>5892487698</v>
      </c>
      <c r="O214" s="1125">
        <v>26962779817</v>
      </c>
      <c r="P214" s="1125"/>
      <c r="Q214" s="1125">
        <v>30204783593</v>
      </c>
      <c r="R214" s="1125"/>
      <c r="S214" s="946">
        <v>0</v>
      </c>
      <c r="T214" s="1125">
        <v>3994362216</v>
      </c>
      <c r="U214" s="1125"/>
      <c r="V214" s="1125"/>
      <c r="W214" s="934"/>
    </row>
    <row r="215" spans="6:23" ht="22.5" customHeight="1">
      <c r="F215" s="937">
        <v>74</v>
      </c>
      <c r="G215" s="943" t="s">
        <v>1127</v>
      </c>
      <c r="H215" s="944" t="s">
        <v>1128</v>
      </c>
      <c r="I215" s="1125">
        <v>2616944484</v>
      </c>
      <c r="J215" s="1125"/>
      <c r="K215" s="1125">
        <v>0</v>
      </c>
      <c r="L215" s="1125"/>
      <c r="M215" s="945">
        <v>0</v>
      </c>
      <c r="N215" s="945">
        <v>0</v>
      </c>
      <c r="O215" s="1125">
        <v>3293290666</v>
      </c>
      <c r="P215" s="1125"/>
      <c r="Q215" s="1125">
        <v>0</v>
      </c>
      <c r="R215" s="1125"/>
      <c r="S215" s="946">
        <v>2616944484</v>
      </c>
      <c r="T215" s="1125">
        <v>0</v>
      </c>
      <c r="U215" s="1125"/>
      <c r="V215" s="1125"/>
      <c r="W215" s="934"/>
    </row>
    <row r="216" spans="6:23" ht="22.5" customHeight="1">
      <c r="F216" s="937">
        <v>75</v>
      </c>
      <c r="G216" s="943" t="s">
        <v>1129</v>
      </c>
      <c r="H216" s="944" t="s">
        <v>1130</v>
      </c>
      <c r="I216" s="1125">
        <v>0</v>
      </c>
      <c r="J216" s="1125"/>
      <c r="K216" s="1125">
        <v>110392767</v>
      </c>
      <c r="L216" s="1125"/>
      <c r="M216" s="945">
        <v>0</v>
      </c>
      <c r="N216" s="945">
        <v>1010346345</v>
      </c>
      <c r="O216" s="1125">
        <v>1100872177</v>
      </c>
      <c r="P216" s="1125"/>
      <c r="Q216" s="1125">
        <v>1951998296</v>
      </c>
      <c r="R216" s="1125"/>
      <c r="S216" s="946">
        <v>0</v>
      </c>
      <c r="T216" s="1125">
        <v>1120739112</v>
      </c>
      <c r="U216" s="1125"/>
      <c r="V216" s="1125"/>
      <c r="W216" s="934"/>
    </row>
    <row r="217" spans="6:23" ht="22.5" customHeight="1">
      <c r="F217" s="937">
        <v>76</v>
      </c>
      <c r="G217" s="943" t="s">
        <v>1131</v>
      </c>
      <c r="H217" s="944" t="s">
        <v>1132</v>
      </c>
      <c r="I217" s="1125">
        <v>0</v>
      </c>
      <c r="J217" s="1125"/>
      <c r="K217" s="1125">
        <v>969009440</v>
      </c>
      <c r="L217" s="1125"/>
      <c r="M217" s="945">
        <v>969005440</v>
      </c>
      <c r="N217" s="945">
        <v>644389760</v>
      </c>
      <c r="O217" s="1125">
        <v>5166448156</v>
      </c>
      <c r="P217" s="1125"/>
      <c r="Q217" s="1125">
        <v>5366380480</v>
      </c>
      <c r="R217" s="1125"/>
      <c r="S217" s="946">
        <v>0</v>
      </c>
      <c r="T217" s="1125">
        <v>644393760</v>
      </c>
      <c r="U217" s="1125"/>
      <c r="V217" s="1125"/>
      <c r="W217" s="934"/>
    </row>
    <row r="218" spans="6:23" ht="22.5" customHeight="1">
      <c r="F218" s="937">
        <v>77</v>
      </c>
      <c r="G218" s="943" t="s">
        <v>1133</v>
      </c>
      <c r="H218" s="944" t="s">
        <v>1134</v>
      </c>
      <c r="I218" s="1125">
        <v>0</v>
      </c>
      <c r="J218" s="1125"/>
      <c r="K218" s="1125">
        <v>0</v>
      </c>
      <c r="L218" s="1125"/>
      <c r="M218" s="945">
        <v>0</v>
      </c>
      <c r="N218" s="945">
        <v>0</v>
      </c>
      <c r="O218" s="1125">
        <v>460719810</v>
      </c>
      <c r="P218" s="1125"/>
      <c r="Q218" s="1125">
        <v>460719810</v>
      </c>
      <c r="R218" s="1125"/>
      <c r="S218" s="946">
        <v>0</v>
      </c>
      <c r="T218" s="1125">
        <v>0</v>
      </c>
      <c r="U218" s="1125"/>
      <c r="V218" s="1125"/>
      <c r="W218" s="934"/>
    </row>
    <row r="219" spans="6:23" ht="22.5" customHeight="1">
      <c r="F219" s="937">
        <v>78</v>
      </c>
      <c r="G219" s="943" t="s">
        <v>1135</v>
      </c>
      <c r="H219" s="944" t="s">
        <v>1136</v>
      </c>
      <c r="I219" s="1125">
        <v>0</v>
      </c>
      <c r="J219" s="1125"/>
      <c r="K219" s="1125">
        <v>0</v>
      </c>
      <c r="L219" s="1125"/>
      <c r="M219" s="945">
        <v>0</v>
      </c>
      <c r="N219" s="945">
        <v>0</v>
      </c>
      <c r="O219" s="1125">
        <v>3000000</v>
      </c>
      <c r="P219" s="1125"/>
      <c r="Q219" s="1125">
        <v>3000000</v>
      </c>
      <c r="R219" s="1125"/>
      <c r="S219" s="946">
        <v>0</v>
      </c>
      <c r="T219" s="1125">
        <v>0</v>
      </c>
      <c r="U219" s="1125"/>
      <c r="V219" s="1125"/>
      <c r="W219" s="934"/>
    </row>
    <row r="220" spans="6:23" ht="22.5" customHeight="1">
      <c r="F220" s="937">
        <v>79</v>
      </c>
      <c r="G220" s="943" t="s">
        <v>1137</v>
      </c>
      <c r="H220" s="944" t="s">
        <v>1138</v>
      </c>
      <c r="I220" s="1125">
        <v>0</v>
      </c>
      <c r="J220" s="1125"/>
      <c r="K220" s="1125">
        <v>929220000</v>
      </c>
      <c r="L220" s="1125"/>
      <c r="M220" s="945">
        <v>929220000</v>
      </c>
      <c r="N220" s="945">
        <v>628278000</v>
      </c>
      <c r="O220" s="1125">
        <v>5537465380</v>
      </c>
      <c r="P220" s="1125"/>
      <c r="Q220" s="1125">
        <v>7080366000</v>
      </c>
      <c r="R220" s="1125"/>
      <c r="S220" s="946">
        <v>0</v>
      </c>
      <c r="T220" s="1125">
        <v>628278000</v>
      </c>
      <c r="U220" s="1125"/>
      <c r="V220" s="1125"/>
      <c r="W220" s="934"/>
    </row>
    <row r="221" spans="6:23" ht="22.5" customHeight="1">
      <c r="F221" s="938">
        <v>80</v>
      </c>
      <c r="G221" s="939" t="s">
        <v>1139</v>
      </c>
      <c r="H221" s="940" t="s">
        <v>1140</v>
      </c>
      <c r="I221" s="1126">
        <v>0</v>
      </c>
      <c r="J221" s="1126"/>
      <c r="K221" s="1126">
        <v>96755503912</v>
      </c>
      <c r="L221" s="1126"/>
      <c r="M221" s="941">
        <v>6740870313</v>
      </c>
      <c r="N221" s="941">
        <v>20322454737</v>
      </c>
      <c r="O221" s="1126">
        <v>160366490290</v>
      </c>
      <c r="P221" s="1126"/>
      <c r="Q221" s="1126">
        <v>209473388903</v>
      </c>
      <c r="R221" s="1126"/>
      <c r="S221" s="942">
        <v>0</v>
      </c>
      <c r="T221" s="1126">
        <v>110337088336</v>
      </c>
      <c r="U221" s="1126"/>
      <c r="V221" s="1126"/>
      <c r="W221" s="934"/>
    </row>
    <row r="222" spans="6:23" ht="22.5" customHeight="1">
      <c r="F222" s="937">
        <v>81</v>
      </c>
      <c r="G222" s="943" t="s">
        <v>1141</v>
      </c>
      <c r="H222" s="944" t="s">
        <v>1142</v>
      </c>
      <c r="I222" s="1125">
        <v>0</v>
      </c>
      <c r="J222" s="1125"/>
      <c r="K222" s="1125">
        <v>96755503912</v>
      </c>
      <c r="L222" s="1125"/>
      <c r="M222" s="945">
        <v>6740870313</v>
      </c>
      <c r="N222" s="945">
        <v>20322454737</v>
      </c>
      <c r="O222" s="1125">
        <v>160366490290</v>
      </c>
      <c r="P222" s="1125"/>
      <c r="Q222" s="1125">
        <v>209473388903</v>
      </c>
      <c r="R222" s="1125"/>
      <c r="S222" s="946">
        <v>0</v>
      </c>
      <c r="T222" s="1125">
        <v>110337088336</v>
      </c>
      <c r="U222" s="1125"/>
      <c r="V222" s="1125"/>
      <c r="W222" s="934"/>
    </row>
    <row r="223" spans="6:23" ht="22.5" customHeight="1">
      <c r="F223" s="937">
        <v>82</v>
      </c>
      <c r="G223" s="943" t="s">
        <v>1143</v>
      </c>
      <c r="H223" s="944" t="s">
        <v>1144</v>
      </c>
      <c r="I223" s="1125">
        <v>0</v>
      </c>
      <c r="J223" s="1125"/>
      <c r="K223" s="1125">
        <v>95582022599</v>
      </c>
      <c r="L223" s="1125"/>
      <c r="M223" s="945">
        <v>5609049313</v>
      </c>
      <c r="N223" s="945">
        <v>20146139737</v>
      </c>
      <c r="O223" s="1125">
        <v>158032935913</v>
      </c>
      <c r="P223" s="1125"/>
      <c r="Q223" s="1125">
        <v>206921859213</v>
      </c>
      <c r="R223" s="1125"/>
      <c r="S223" s="946">
        <v>0</v>
      </c>
      <c r="T223" s="1125">
        <v>110119113023</v>
      </c>
      <c r="U223" s="1125"/>
      <c r="V223" s="1125"/>
      <c r="W223" s="934"/>
    </row>
    <row r="224" spans="6:23" ht="22.5" customHeight="1">
      <c r="F224" s="937">
        <v>83</v>
      </c>
      <c r="G224" s="943" t="s">
        <v>1145</v>
      </c>
      <c r="H224" s="944" t="s">
        <v>1146</v>
      </c>
      <c r="I224" s="1125">
        <v>0</v>
      </c>
      <c r="J224" s="1125"/>
      <c r="K224" s="1125">
        <v>1173481313</v>
      </c>
      <c r="L224" s="1125"/>
      <c r="M224" s="945">
        <v>1131821000</v>
      </c>
      <c r="N224" s="945">
        <v>176315000</v>
      </c>
      <c r="O224" s="1125">
        <v>2333554377</v>
      </c>
      <c r="P224" s="1125"/>
      <c r="Q224" s="1125">
        <v>2551529690</v>
      </c>
      <c r="R224" s="1125"/>
      <c r="S224" s="946">
        <v>0</v>
      </c>
      <c r="T224" s="1125">
        <v>217975313</v>
      </c>
      <c r="U224" s="1125"/>
      <c r="V224" s="1125"/>
      <c r="W224" s="934"/>
    </row>
    <row r="225" spans="6:23" ht="22.5" customHeight="1">
      <c r="F225" s="938">
        <v>84</v>
      </c>
      <c r="G225" s="939" t="s">
        <v>1147</v>
      </c>
      <c r="H225" s="940" t="s">
        <v>1148</v>
      </c>
      <c r="I225" s="1126">
        <v>0</v>
      </c>
      <c r="J225" s="1126"/>
      <c r="K225" s="1126">
        <v>9326518687</v>
      </c>
      <c r="L225" s="1126"/>
      <c r="M225" s="941">
        <v>0</v>
      </c>
      <c r="N225" s="941">
        <v>3000000000</v>
      </c>
      <c r="O225" s="1126">
        <v>1173481313</v>
      </c>
      <c r="P225" s="1126"/>
      <c r="Q225" s="1126">
        <v>13500000000</v>
      </c>
      <c r="R225" s="1126"/>
      <c r="S225" s="942">
        <v>0</v>
      </c>
      <c r="T225" s="1126">
        <v>12326518687</v>
      </c>
      <c r="U225" s="1126"/>
      <c r="V225" s="1126"/>
      <c r="W225" s="934"/>
    </row>
    <row r="226" spans="6:23" ht="22.5" customHeight="1">
      <c r="F226" s="937">
        <v>85</v>
      </c>
      <c r="G226" s="943" t="s">
        <v>1149</v>
      </c>
      <c r="H226" s="944" t="s">
        <v>1150</v>
      </c>
      <c r="I226" s="1125">
        <v>0</v>
      </c>
      <c r="J226" s="1125"/>
      <c r="K226" s="1125">
        <v>9326518687</v>
      </c>
      <c r="L226" s="1125"/>
      <c r="M226" s="945">
        <v>0</v>
      </c>
      <c r="N226" s="945">
        <v>3000000000</v>
      </c>
      <c r="O226" s="1125">
        <v>1173481313</v>
      </c>
      <c r="P226" s="1125"/>
      <c r="Q226" s="1125">
        <v>13500000000</v>
      </c>
      <c r="R226" s="1125"/>
      <c r="S226" s="946">
        <v>0</v>
      </c>
      <c r="T226" s="1125">
        <v>12326518687</v>
      </c>
      <c r="U226" s="1125"/>
      <c r="V226" s="1125"/>
      <c r="W226" s="934"/>
    </row>
    <row r="227" spans="6:23" ht="22.5" customHeight="1">
      <c r="F227" s="938">
        <v>86</v>
      </c>
      <c r="G227" s="939" t="s">
        <v>1151</v>
      </c>
      <c r="H227" s="940" t="s">
        <v>1152</v>
      </c>
      <c r="I227" s="1126">
        <v>0</v>
      </c>
      <c r="J227" s="1126"/>
      <c r="K227" s="1126">
        <v>8985069029</v>
      </c>
      <c r="L227" s="1126"/>
      <c r="M227" s="941">
        <v>0</v>
      </c>
      <c r="N227" s="941">
        <v>3992145282</v>
      </c>
      <c r="O227" s="1126">
        <v>16000000000</v>
      </c>
      <c r="P227" s="1126"/>
      <c r="Q227" s="1126">
        <v>20237266743</v>
      </c>
      <c r="R227" s="1126"/>
      <c r="S227" s="942">
        <v>0</v>
      </c>
      <c r="T227" s="1126">
        <v>12977214311</v>
      </c>
      <c r="U227" s="1126"/>
      <c r="V227" s="1126"/>
      <c r="W227" s="934"/>
    </row>
    <row r="228" spans="6:23" ht="22.5" customHeight="1">
      <c r="F228" s="937">
        <v>87</v>
      </c>
      <c r="G228" s="943" t="s">
        <v>1153</v>
      </c>
      <c r="H228" s="944" t="s">
        <v>1154</v>
      </c>
      <c r="I228" s="1125">
        <v>0</v>
      </c>
      <c r="J228" s="1125"/>
      <c r="K228" s="1125">
        <v>8985069029</v>
      </c>
      <c r="L228" s="1125"/>
      <c r="M228" s="945">
        <v>0</v>
      </c>
      <c r="N228" s="945">
        <v>3992145282</v>
      </c>
      <c r="O228" s="1125">
        <v>16000000000</v>
      </c>
      <c r="P228" s="1125"/>
      <c r="Q228" s="1125">
        <v>20237266743</v>
      </c>
      <c r="R228" s="1125"/>
      <c r="S228" s="946">
        <v>0</v>
      </c>
      <c r="T228" s="1125">
        <v>12977214311</v>
      </c>
      <c r="U228" s="1125"/>
      <c r="V228" s="1125"/>
      <c r="W228" s="934"/>
    </row>
    <row r="229" spans="6:23" ht="22.5" customHeight="1">
      <c r="F229" s="937">
        <v>88</v>
      </c>
      <c r="G229" s="943" t="s">
        <v>1155</v>
      </c>
      <c r="H229" s="944" t="s">
        <v>1156</v>
      </c>
      <c r="I229" s="1125">
        <v>0</v>
      </c>
      <c r="J229" s="1125"/>
      <c r="K229" s="1125">
        <v>8985069029</v>
      </c>
      <c r="L229" s="1125"/>
      <c r="M229" s="945">
        <v>0</v>
      </c>
      <c r="N229" s="945">
        <v>3992145282</v>
      </c>
      <c r="O229" s="1125">
        <v>16000000000</v>
      </c>
      <c r="P229" s="1125"/>
      <c r="Q229" s="1125">
        <v>20237266743</v>
      </c>
      <c r="R229" s="1125"/>
      <c r="S229" s="946">
        <v>0</v>
      </c>
      <c r="T229" s="1125">
        <v>12977214311</v>
      </c>
      <c r="U229" s="1125"/>
      <c r="V229" s="1125"/>
      <c r="W229" s="934"/>
    </row>
    <row r="230" spans="6:23" ht="22.5" customHeight="1">
      <c r="F230" s="937">
        <v>89</v>
      </c>
      <c r="G230" s="943" t="s">
        <v>1157</v>
      </c>
      <c r="H230" s="944" t="s">
        <v>1158</v>
      </c>
      <c r="I230" s="1125">
        <v>0</v>
      </c>
      <c r="J230" s="1125"/>
      <c r="K230" s="1125">
        <v>1032761975</v>
      </c>
      <c r="L230" s="1125"/>
      <c r="M230" s="945">
        <v>0</v>
      </c>
      <c r="N230" s="945">
        <v>233495613</v>
      </c>
      <c r="O230" s="1125">
        <v>0</v>
      </c>
      <c r="P230" s="1125"/>
      <c r="Q230" s="1125">
        <v>1184452965</v>
      </c>
      <c r="R230" s="1125"/>
      <c r="S230" s="946">
        <v>0</v>
      </c>
      <c r="T230" s="1125">
        <v>1266257588</v>
      </c>
      <c r="U230" s="1125"/>
      <c r="V230" s="1125"/>
      <c r="W230" s="934"/>
    </row>
    <row r="231" spans="6:23" ht="22.5" customHeight="1">
      <c r="F231" s="937">
        <v>90</v>
      </c>
      <c r="G231" s="943" t="s">
        <v>1159</v>
      </c>
      <c r="H231" s="944" t="s">
        <v>1160</v>
      </c>
      <c r="I231" s="1125">
        <v>0</v>
      </c>
      <c r="J231" s="1125"/>
      <c r="K231" s="1125">
        <v>515866773</v>
      </c>
      <c r="L231" s="1125"/>
      <c r="M231" s="945">
        <v>0</v>
      </c>
      <c r="N231" s="945">
        <v>116727494</v>
      </c>
      <c r="O231" s="1125">
        <v>0</v>
      </c>
      <c r="P231" s="1125"/>
      <c r="Q231" s="1125">
        <v>591682000</v>
      </c>
      <c r="R231" s="1125"/>
      <c r="S231" s="946">
        <v>0</v>
      </c>
      <c r="T231" s="1125">
        <v>632594267</v>
      </c>
      <c r="U231" s="1125"/>
      <c r="V231" s="1125"/>
      <c r="W231" s="934"/>
    </row>
    <row r="232" spans="6:23" ht="22.5" customHeight="1">
      <c r="F232" s="937">
        <v>91</v>
      </c>
      <c r="G232" s="943" t="s">
        <v>1161</v>
      </c>
      <c r="H232" s="944" t="s">
        <v>1162</v>
      </c>
      <c r="I232" s="1125">
        <v>0</v>
      </c>
      <c r="J232" s="1125"/>
      <c r="K232" s="1125">
        <v>1990033409</v>
      </c>
      <c r="L232" s="1125"/>
      <c r="M232" s="945">
        <v>0</v>
      </c>
      <c r="N232" s="945">
        <v>2334549871</v>
      </c>
      <c r="O232" s="1125">
        <v>8000000000</v>
      </c>
      <c r="P232" s="1125"/>
      <c r="Q232" s="1125">
        <v>11833639999</v>
      </c>
      <c r="R232" s="1125"/>
      <c r="S232" s="946">
        <v>0</v>
      </c>
      <c r="T232" s="1125">
        <v>4324583280</v>
      </c>
      <c r="U232" s="1125"/>
      <c r="V232" s="1125"/>
      <c r="W232" s="934"/>
    </row>
    <row r="233" spans="6:23" ht="22.5" customHeight="1">
      <c r="F233" s="937">
        <v>92</v>
      </c>
      <c r="G233" s="943" t="s">
        <v>1163</v>
      </c>
      <c r="H233" s="944" t="s">
        <v>1164</v>
      </c>
      <c r="I233" s="1125">
        <v>0</v>
      </c>
      <c r="J233" s="1125"/>
      <c r="K233" s="1125">
        <v>3622398235</v>
      </c>
      <c r="L233" s="1125"/>
      <c r="M233" s="945">
        <v>0</v>
      </c>
      <c r="N233" s="945">
        <v>1167274936</v>
      </c>
      <c r="O233" s="1125">
        <v>8000000000</v>
      </c>
      <c r="P233" s="1125"/>
      <c r="Q233" s="1125">
        <v>5916819999</v>
      </c>
      <c r="R233" s="1125"/>
      <c r="S233" s="946">
        <v>0</v>
      </c>
      <c r="T233" s="1125">
        <v>4789673171</v>
      </c>
      <c r="U233" s="1125"/>
      <c r="V233" s="1125"/>
      <c r="W233" s="934"/>
    </row>
    <row r="234" spans="6:23" ht="22.5" customHeight="1">
      <c r="F234" s="937">
        <v>93</v>
      </c>
      <c r="G234" s="943" t="s">
        <v>1165</v>
      </c>
      <c r="H234" s="944" t="s">
        <v>1166</v>
      </c>
      <c r="I234" s="1125">
        <v>0</v>
      </c>
      <c r="J234" s="1125"/>
      <c r="K234" s="1125">
        <v>570574412</v>
      </c>
      <c r="L234" s="1125"/>
      <c r="M234" s="945">
        <v>0</v>
      </c>
      <c r="N234" s="945">
        <v>140097368</v>
      </c>
      <c r="O234" s="1125">
        <v>0</v>
      </c>
      <c r="P234" s="1125"/>
      <c r="Q234" s="1125">
        <v>710671780</v>
      </c>
      <c r="R234" s="1125"/>
      <c r="S234" s="946">
        <v>0</v>
      </c>
      <c r="T234" s="1125">
        <v>710671780</v>
      </c>
      <c r="U234" s="1125"/>
      <c r="V234" s="1125"/>
      <c r="W234" s="934"/>
    </row>
    <row r="235" spans="6:23" ht="22.5" customHeight="1">
      <c r="F235" s="937">
        <v>94</v>
      </c>
      <c r="G235" s="943" t="s">
        <v>1167</v>
      </c>
      <c r="H235" s="944" t="s">
        <v>1168</v>
      </c>
      <c r="I235" s="1125">
        <v>0</v>
      </c>
      <c r="J235" s="1125"/>
      <c r="K235" s="1125">
        <v>811716141</v>
      </c>
      <c r="L235" s="1125"/>
      <c r="M235" s="945">
        <v>0</v>
      </c>
      <c r="N235" s="945">
        <v>0</v>
      </c>
      <c r="O235" s="1125">
        <v>0</v>
      </c>
      <c r="P235" s="1125"/>
      <c r="Q235" s="1125">
        <v>0</v>
      </c>
      <c r="R235" s="1125"/>
      <c r="S235" s="946">
        <v>0</v>
      </c>
      <c r="T235" s="1125">
        <v>811716141</v>
      </c>
      <c r="U235" s="1125"/>
      <c r="V235" s="1125"/>
      <c r="W235" s="934"/>
    </row>
    <row r="236" spans="6:23" ht="22.5" customHeight="1">
      <c r="F236" s="937">
        <v>95</v>
      </c>
      <c r="G236" s="943" t="s">
        <v>1169</v>
      </c>
      <c r="H236" s="944" t="s">
        <v>1170</v>
      </c>
      <c r="I236" s="1125">
        <v>0</v>
      </c>
      <c r="J236" s="1125"/>
      <c r="K236" s="1125">
        <v>441718084</v>
      </c>
      <c r="L236" s="1125"/>
      <c r="M236" s="945">
        <v>0</v>
      </c>
      <c r="N236" s="945">
        <v>0</v>
      </c>
      <c r="O236" s="1125">
        <v>0</v>
      </c>
      <c r="P236" s="1125"/>
      <c r="Q236" s="1125">
        <v>0</v>
      </c>
      <c r="R236" s="1125"/>
      <c r="S236" s="946">
        <v>0</v>
      </c>
      <c r="T236" s="1125">
        <v>441718084</v>
      </c>
      <c r="U236" s="1125"/>
      <c r="V236" s="1125"/>
      <c r="W236" s="934"/>
    </row>
    <row r="237" spans="6:23" ht="22.5" customHeight="1">
      <c r="F237" s="938">
        <v>96</v>
      </c>
      <c r="G237" s="939" t="s">
        <v>1171</v>
      </c>
      <c r="H237" s="940" t="s">
        <v>1172</v>
      </c>
      <c r="I237" s="1126">
        <v>2300474367</v>
      </c>
      <c r="J237" s="1126"/>
      <c r="K237" s="1126">
        <v>10550150199</v>
      </c>
      <c r="L237" s="1126"/>
      <c r="M237" s="941">
        <v>2266917944</v>
      </c>
      <c r="N237" s="941">
        <v>4668046135</v>
      </c>
      <c r="O237" s="1126">
        <v>158456169728</v>
      </c>
      <c r="P237" s="1126"/>
      <c r="Q237" s="1126">
        <v>41937633442</v>
      </c>
      <c r="R237" s="1126"/>
      <c r="S237" s="942">
        <v>1905738863</v>
      </c>
      <c r="T237" s="1126">
        <v>12556542886</v>
      </c>
      <c r="U237" s="1126"/>
      <c r="V237" s="1126"/>
      <c r="W237" s="934"/>
    </row>
    <row r="238" spans="6:23" ht="22.5" customHeight="1">
      <c r="F238" s="937">
        <v>97</v>
      </c>
      <c r="G238" s="943" t="s">
        <v>1173</v>
      </c>
      <c r="H238" s="944" t="s">
        <v>1174</v>
      </c>
      <c r="I238" s="1125">
        <v>0</v>
      </c>
      <c r="J238" s="1125"/>
      <c r="K238" s="1125">
        <v>1052152310</v>
      </c>
      <c r="L238" s="1125"/>
      <c r="M238" s="945">
        <v>0</v>
      </c>
      <c r="N238" s="945">
        <v>401389612</v>
      </c>
      <c r="O238" s="1125">
        <v>3431316502</v>
      </c>
      <c r="P238" s="1125"/>
      <c r="Q238" s="1125">
        <v>4168584172</v>
      </c>
      <c r="R238" s="1125"/>
      <c r="S238" s="946">
        <v>0</v>
      </c>
      <c r="T238" s="1125">
        <v>1453541922</v>
      </c>
      <c r="U238" s="1125"/>
      <c r="V238" s="1125"/>
      <c r="W238" s="934"/>
    </row>
    <row r="239" spans="6:23" ht="22.5" customHeight="1">
      <c r="F239" s="937">
        <v>98</v>
      </c>
      <c r="G239" s="943" t="s">
        <v>1175</v>
      </c>
      <c r="H239" s="944" t="s">
        <v>1176</v>
      </c>
      <c r="I239" s="1125">
        <v>0</v>
      </c>
      <c r="J239" s="1125"/>
      <c r="K239" s="1125">
        <v>1714129790</v>
      </c>
      <c r="L239" s="1125"/>
      <c r="M239" s="945">
        <v>641340840</v>
      </c>
      <c r="N239" s="945">
        <v>1403488161</v>
      </c>
      <c r="O239" s="1125">
        <v>8820349379</v>
      </c>
      <c r="P239" s="1125"/>
      <c r="Q239" s="1125">
        <v>11719812914</v>
      </c>
      <c r="R239" s="1125"/>
      <c r="S239" s="946">
        <v>0</v>
      </c>
      <c r="T239" s="1125">
        <v>2476277111</v>
      </c>
      <c r="U239" s="1125"/>
      <c r="V239" s="1125"/>
      <c r="W239" s="934"/>
    </row>
    <row r="240" spans="6:23" ht="22.5" customHeight="1">
      <c r="F240" s="937">
        <v>99</v>
      </c>
      <c r="G240" s="943" t="s">
        <v>1177</v>
      </c>
      <c r="H240" s="944" t="s">
        <v>1178</v>
      </c>
      <c r="I240" s="1125">
        <v>713013350</v>
      </c>
      <c r="J240" s="1125"/>
      <c r="K240" s="1125">
        <v>1165585140</v>
      </c>
      <c r="L240" s="1125"/>
      <c r="M240" s="945">
        <v>-641340840</v>
      </c>
      <c r="N240" s="945">
        <v>-784451374</v>
      </c>
      <c r="O240" s="1125">
        <v>436956849</v>
      </c>
      <c r="P240" s="1125"/>
      <c r="Q240" s="1125">
        <v>1782459416</v>
      </c>
      <c r="R240" s="1125"/>
      <c r="S240" s="946">
        <v>0</v>
      </c>
      <c r="T240" s="1125">
        <v>309461256</v>
      </c>
      <c r="U240" s="1125"/>
      <c r="V240" s="1125"/>
      <c r="W240" s="934"/>
    </row>
    <row r="241" spans="6:23" ht="22.5" customHeight="1">
      <c r="F241" s="937">
        <v>100</v>
      </c>
      <c r="G241" s="943" t="s">
        <v>1179</v>
      </c>
      <c r="H241" s="944" t="s">
        <v>1180</v>
      </c>
      <c r="I241" s="1125">
        <v>0</v>
      </c>
      <c r="J241" s="1125"/>
      <c r="K241" s="1125">
        <v>70793930</v>
      </c>
      <c r="L241" s="1125"/>
      <c r="M241" s="945">
        <v>70793930</v>
      </c>
      <c r="N241" s="945">
        <v>0</v>
      </c>
      <c r="O241" s="1125">
        <v>114594484412</v>
      </c>
      <c r="P241" s="1125"/>
      <c r="Q241" s="1125">
        <v>0</v>
      </c>
      <c r="R241" s="1125"/>
      <c r="S241" s="946">
        <v>0</v>
      </c>
      <c r="T241" s="1125">
        <v>0</v>
      </c>
      <c r="U241" s="1125"/>
      <c r="V241" s="1125"/>
      <c r="W241" s="934"/>
    </row>
    <row r="242" spans="6:23" ht="22.5" customHeight="1">
      <c r="F242" s="937">
        <v>101</v>
      </c>
      <c r="G242" s="943" t="s">
        <v>1181</v>
      </c>
      <c r="H242" s="944" t="s">
        <v>1182</v>
      </c>
      <c r="I242" s="1125">
        <v>0</v>
      </c>
      <c r="J242" s="1125"/>
      <c r="K242" s="1125">
        <v>70793930</v>
      </c>
      <c r="L242" s="1125"/>
      <c r="M242" s="945">
        <v>70793930</v>
      </c>
      <c r="N242" s="945">
        <v>0</v>
      </c>
      <c r="O242" s="1125">
        <v>114594484412</v>
      </c>
      <c r="P242" s="1125"/>
      <c r="Q242" s="1125">
        <v>0</v>
      </c>
      <c r="R242" s="1125"/>
      <c r="S242" s="946">
        <v>0</v>
      </c>
      <c r="T242" s="1125">
        <v>0</v>
      </c>
      <c r="U242" s="1125"/>
      <c r="V242" s="1125"/>
      <c r="W242" s="934"/>
    </row>
    <row r="243" spans="6:23" ht="22.5" customHeight="1">
      <c r="F243" s="937">
        <v>102</v>
      </c>
      <c r="G243" s="943" t="s">
        <v>1183</v>
      </c>
      <c r="H243" s="944" t="s">
        <v>1184</v>
      </c>
      <c r="I243" s="1125">
        <v>1587461017</v>
      </c>
      <c r="J243" s="1125"/>
      <c r="K243" s="1125">
        <v>6488762258</v>
      </c>
      <c r="L243" s="1125"/>
      <c r="M243" s="945">
        <v>2192414314</v>
      </c>
      <c r="N243" s="945">
        <v>3567341814</v>
      </c>
      <c r="O243" s="1125">
        <v>30397430182</v>
      </c>
      <c r="P243" s="1125"/>
      <c r="Q243" s="1125">
        <v>23433060105</v>
      </c>
      <c r="R243" s="1125"/>
      <c r="S243" s="946">
        <v>1905738863</v>
      </c>
      <c r="T243" s="1125">
        <v>8181967604</v>
      </c>
      <c r="U243" s="1125"/>
      <c r="V243" s="1125"/>
      <c r="W243" s="934"/>
    </row>
    <row r="244" spans="6:23" ht="22.5" customHeight="1">
      <c r="F244" s="937">
        <v>103</v>
      </c>
      <c r="G244" s="943" t="s">
        <v>1185</v>
      </c>
      <c r="H244" s="944" t="s">
        <v>1186</v>
      </c>
      <c r="I244" s="1125">
        <v>0</v>
      </c>
      <c r="J244" s="1125"/>
      <c r="K244" s="1125">
        <v>58726771</v>
      </c>
      <c r="L244" s="1125"/>
      <c r="M244" s="945">
        <v>3709700</v>
      </c>
      <c r="N244" s="945">
        <v>80277922</v>
      </c>
      <c r="O244" s="1125">
        <v>775632404</v>
      </c>
      <c r="P244" s="1125"/>
      <c r="Q244" s="1125">
        <v>833716835</v>
      </c>
      <c r="R244" s="1125"/>
      <c r="S244" s="946">
        <v>0</v>
      </c>
      <c r="T244" s="1125">
        <v>135294993</v>
      </c>
      <c r="U244" s="1125"/>
      <c r="V244" s="1125"/>
      <c r="W244" s="934"/>
    </row>
    <row r="245" spans="6:23" ht="22.5" customHeight="1">
      <c r="F245" s="938">
        <v>104</v>
      </c>
      <c r="G245" s="939" t="s">
        <v>1187</v>
      </c>
      <c r="H245" s="940" t="s">
        <v>548</v>
      </c>
      <c r="I245" s="1126">
        <v>0</v>
      </c>
      <c r="J245" s="1126"/>
      <c r="K245" s="1126">
        <v>54001250567</v>
      </c>
      <c r="L245" s="1126"/>
      <c r="M245" s="941">
        <v>0</v>
      </c>
      <c r="N245" s="941">
        <v>0</v>
      </c>
      <c r="O245" s="1126">
        <v>5016000000</v>
      </c>
      <c r="P245" s="1126"/>
      <c r="Q245" s="1126">
        <v>0</v>
      </c>
      <c r="R245" s="1126"/>
      <c r="S245" s="942">
        <v>0</v>
      </c>
      <c r="T245" s="1126">
        <v>54001250567</v>
      </c>
      <c r="U245" s="1126"/>
      <c r="V245" s="1126"/>
      <c r="W245" s="934"/>
    </row>
    <row r="246" spans="6:23" ht="22.5" customHeight="1">
      <c r="F246" s="937">
        <v>105</v>
      </c>
      <c r="G246" s="943" t="s">
        <v>1188</v>
      </c>
      <c r="H246" s="944" t="s">
        <v>1189</v>
      </c>
      <c r="I246" s="1125">
        <v>0</v>
      </c>
      <c r="J246" s="1125"/>
      <c r="K246" s="1125">
        <v>21032500000</v>
      </c>
      <c r="L246" s="1125"/>
      <c r="M246" s="945">
        <v>0</v>
      </c>
      <c r="N246" s="945">
        <v>0</v>
      </c>
      <c r="O246" s="1125">
        <v>5016000000</v>
      </c>
      <c r="P246" s="1125"/>
      <c r="Q246" s="1125">
        <v>0</v>
      </c>
      <c r="R246" s="1125"/>
      <c r="S246" s="946">
        <v>0</v>
      </c>
      <c r="T246" s="1125">
        <v>21032500000</v>
      </c>
      <c r="U246" s="1125"/>
      <c r="V246" s="1125"/>
      <c r="W246" s="934"/>
    </row>
    <row r="247" spans="6:23" ht="22.5" customHeight="1">
      <c r="F247" s="937">
        <v>106</v>
      </c>
      <c r="G247" s="943" t="s">
        <v>1190</v>
      </c>
      <c r="H247" s="944" t="s">
        <v>1191</v>
      </c>
      <c r="I247" s="1125">
        <v>0</v>
      </c>
      <c r="J247" s="1125"/>
      <c r="K247" s="1125">
        <v>17848500000</v>
      </c>
      <c r="L247" s="1125"/>
      <c r="M247" s="945">
        <v>0</v>
      </c>
      <c r="N247" s="945">
        <v>0</v>
      </c>
      <c r="O247" s="1125">
        <v>0</v>
      </c>
      <c r="P247" s="1125"/>
      <c r="Q247" s="1125">
        <v>0</v>
      </c>
      <c r="R247" s="1125"/>
      <c r="S247" s="946">
        <v>0</v>
      </c>
      <c r="T247" s="1125">
        <v>17848500000</v>
      </c>
      <c r="U247" s="1125"/>
      <c r="V247" s="1125"/>
      <c r="W247" s="934"/>
    </row>
    <row r="248" spans="6:23" ht="22.5" customHeight="1">
      <c r="F248" s="937">
        <v>107</v>
      </c>
      <c r="G248" s="943" t="s">
        <v>1192</v>
      </c>
      <c r="H248" s="944" t="s">
        <v>1193</v>
      </c>
      <c r="I248" s="1125">
        <v>0</v>
      </c>
      <c r="J248" s="1125"/>
      <c r="K248" s="1125">
        <v>3184000000</v>
      </c>
      <c r="L248" s="1125"/>
      <c r="M248" s="945">
        <v>0</v>
      </c>
      <c r="N248" s="945">
        <v>0</v>
      </c>
      <c r="O248" s="1125">
        <v>5016000000</v>
      </c>
      <c r="P248" s="1125"/>
      <c r="Q248" s="1125">
        <v>0</v>
      </c>
      <c r="R248" s="1125"/>
      <c r="S248" s="946">
        <v>0</v>
      </c>
      <c r="T248" s="1125">
        <v>3184000000</v>
      </c>
      <c r="U248" s="1125"/>
      <c r="V248" s="1125"/>
      <c r="W248" s="934"/>
    </row>
    <row r="249" spans="6:23" ht="22.5" customHeight="1">
      <c r="F249" s="937">
        <v>108</v>
      </c>
      <c r="G249" s="943" t="s">
        <v>1194</v>
      </c>
      <c r="H249" s="944" t="s">
        <v>1195</v>
      </c>
      <c r="I249" s="1125">
        <v>0</v>
      </c>
      <c r="J249" s="1125"/>
      <c r="K249" s="1125">
        <v>32968750567</v>
      </c>
      <c r="L249" s="1125"/>
      <c r="M249" s="945">
        <v>0</v>
      </c>
      <c r="N249" s="945">
        <v>0</v>
      </c>
      <c r="O249" s="1125">
        <v>0</v>
      </c>
      <c r="P249" s="1125"/>
      <c r="Q249" s="1125">
        <v>0</v>
      </c>
      <c r="R249" s="1125"/>
      <c r="S249" s="946">
        <v>0</v>
      </c>
      <c r="T249" s="1125">
        <v>32968750567</v>
      </c>
      <c r="U249" s="1125"/>
      <c r="V249" s="1125"/>
      <c r="W249" s="934"/>
    </row>
    <row r="250" spans="6:23" ht="22.5" customHeight="1">
      <c r="F250" s="937">
        <v>109</v>
      </c>
      <c r="G250" s="943" t="s">
        <v>1196</v>
      </c>
      <c r="H250" s="944" t="s">
        <v>1195</v>
      </c>
      <c r="I250" s="1125">
        <v>0</v>
      </c>
      <c r="J250" s="1125"/>
      <c r="K250" s="1125">
        <v>4154584406</v>
      </c>
      <c r="L250" s="1125"/>
      <c r="M250" s="945">
        <v>0</v>
      </c>
      <c r="N250" s="945">
        <v>0</v>
      </c>
      <c r="O250" s="1125">
        <v>0</v>
      </c>
      <c r="P250" s="1125"/>
      <c r="Q250" s="1125">
        <v>0</v>
      </c>
      <c r="R250" s="1125"/>
      <c r="S250" s="946">
        <v>0</v>
      </c>
      <c r="T250" s="1125">
        <v>4154584406</v>
      </c>
      <c r="U250" s="1125"/>
      <c r="V250" s="1125"/>
      <c r="W250" s="934"/>
    </row>
    <row r="251" spans="6:23" ht="22.5" customHeight="1">
      <c r="F251" s="937">
        <v>110</v>
      </c>
      <c r="G251" s="943" t="s">
        <v>1197</v>
      </c>
      <c r="H251" s="944" t="s">
        <v>1198</v>
      </c>
      <c r="I251" s="1125">
        <v>0</v>
      </c>
      <c r="J251" s="1125"/>
      <c r="K251" s="1125">
        <v>28814166161</v>
      </c>
      <c r="L251" s="1125"/>
      <c r="M251" s="945">
        <v>0</v>
      </c>
      <c r="N251" s="945">
        <v>0</v>
      </c>
      <c r="O251" s="1125">
        <v>0</v>
      </c>
      <c r="P251" s="1125"/>
      <c r="Q251" s="1125">
        <v>0</v>
      </c>
      <c r="R251" s="1125"/>
      <c r="S251" s="946">
        <v>0</v>
      </c>
      <c r="T251" s="1125">
        <v>28814166161</v>
      </c>
      <c r="U251" s="1125"/>
      <c r="V251" s="1125"/>
      <c r="W251" s="934"/>
    </row>
    <row r="252" spans="6:23" ht="22.5" customHeight="1">
      <c r="F252" s="938">
        <v>111</v>
      </c>
      <c r="G252" s="939" t="s">
        <v>1199</v>
      </c>
      <c r="H252" s="940" t="s">
        <v>1200</v>
      </c>
      <c r="I252" s="1126">
        <v>0</v>
      </c>
      <c r="J252" s="1126"/>
      <c r="K252" s="1126">
        <v>1414400632</v>
      </c>
      <c r="L252" s="1126"/>
      <c r="M252" s="941">
        <v>35775000</v>
      </c>
      <c r="N252" s="941">
        <v>1000000000</v>
      </c>
      <c r="O252" s="1126">
        <v>5955423383</v>
      </c>
      <c r="P252" s="1126"/>
      <c r="Q252" s="1126">
        <v>2450000000</v>
      </c>
      <c r="R252" s="1126"/>
      <c r="S252" s="942">
        <v>0</v>
      </c>
      <c r="T252" s="1126">
        <v>2378625632</v>
      </c>
      <c r="U252" s="1126"/>
      <c r="V252" s="1126"/>
      <c r="W252" s="934"/>
    </row>
    <row r="253" spans="6:23" ht="22.5" customHeight="1">
      <c r="F253" s="938">
        <v>112</v>
      </c>
      <c r="G253" s="939" t="s">
        <v>1201</v>
      </c>
      <c r="H253" s="940" t="s">
        <v>1202</v>
      </c>
      <c r="I253" s="1126">
        <v>0</v>
      </c>
      <c r="J253" s="1126"/>
      <c r="K253" s="1126">
        <v>120850000000</v>
      </c>
      <c r="L253" s="1126"/>
      <c r="M253" s="941">
        <v>0</v>
      </c>
      <c r="N253" s="941">
        <v>0</v>
      </c>
      <c r="O253" s="1126">
        <v>0</v>
      </c>
      <c r="P253" s="1126"/>
      <c r="Q253" s="1126">
        <v>0</v>
      </c>
      <c r="R253" s="1126"/>
      <c r="S253" s="942">
        <v>0</v>
      </c>
      <c r="T253" s="1126">
        <v>120850000000</v>
      </c>
      <c r="U253" s="1126"/>
      <c r="V253" s="1126"/>
      <c r="W253" s="934"/>
    </row>
    <row r="254" spans="6:23" ht="22.5" customHeight="1">
      <c r="F254" s="937">
        <v>113</v>
      </c>
      <c r="G254" s="943" t="s">
        <v>1203</v>
      </c>
      <c r="H254" s="944" t="s">
        <v>1204</v>
      </c>
      <c r="I254" s="1125">
        <v>0</v>
      </c>
      <c r="J254" s="1125"/>
      <c r="K254" s="1125">
        <v>120850000000</v>
      </c>
      <c r="L254" s="1125"/>
      <c r="M254" s="945">
        <v>0</v>
      </c>
      <c r="N254" s="945">
        <v>0</v>
      </c>
      <c r="O254" s="1125">
        <v>0</v>
      </c>
      <c r="P254" s="1125"/>
      <c r="Q254" s="1125">
        <v>0</v>
      </c>
      <c r="R254" s="1125"/>
      <c r="S254" s="946">
        <v>0</v>
      </c>
      <c r="T254" s="1125">
        <v>120850000000</v>
      </c>
      <c r="U254" s="1125"/>
      <c r="V254" s="1125"/>
      <c r="W254" s="934"/>
    </row>
    <row r="255" spans="6:23" ht="22.5" customHeight="1">
      <c r="F255" s="938">
        <v>114</v>
      </c>
      <c r="G255" s="939" t="s">
        <v>1205</v>
      </c>
      <c r="H255" s="940" t="s">
        <v>1206</v>
      </c>
      <c r="I255" s="1126">
        <v>0</v>
      </c>
      <c r="J255" s="1126"/>
      <c r="K255" s="1126">
        <v>15527636767.8</v>
      </c>
      <c r="L255" s="1126"/>
      <c r="M255" s="941">
        <v>0</v>
      </c>
      <c r="N255" s="941">
        <v>43784848454</v>
      </c>
      <c r="O255" s="1126">
        <v>0</v>
      </c>
      <c r="P255" s="1126"/>
      <c r="Q255" s="1126">
        <v>59312485222</v>
      </c>
      <c r="R255" s="1126"/>
      <c r="S255" s="942">
        <v>0</v>
      </c>
      <c r="T255" s="1126">
        <v>59312485221.8</v>
      </c>
      <c r="U255" s="1126"/>
      <c r="V255" s="1126"/>
      <c r="W255" s="934"/>
    </row>
    <row r="256" spans="6:23" ht="22.5" customHeight="1">
      <c r="F256" s="937">
        <v>115</v>
      </c>
      <c r="G256" s="943" t="s">
        <v>1207</v>
      </c>
      <c r="H256" s="944" t="s">
        <v>1208</v>
      </c>
      <c r="I256" s="1125">
        <v>0</v>
      </c>
      <c r="J256" s="1125"/>
      <c r="K256" s="1125">
        <v>15527636767.8</v>
      </c>
      <c r="L256" s="1125"/>
      <c r="M256" s="945">
        <v>0</v>
      </c>
      <c r="N256" s="945">
        <v>43784848454</v>
      </c>
      <c r="O256" s="1125">
        <v>0</v>
      </c>
      <c r="P256" s="1125"/>
      <c r="Q256" s="1125">
        <v>59312485222</v>
      </c>
      <c r="R256" s="1125"/>
      <c r="S256" s="946">
        <v>0</v>
      </c>
      <c r="T256" s="1125">
        <v>59312485221.8</v>
      </c>
      <c r="U256" s="1125"/>
      <c r="V256" s="1125"/>
      <c r="W256" s="934"/>
    </row>
    <row r="257" spans="6:23" ht="22.5" customHeight="1">
      <c r="F257" s="938">
        <v>116</v>
      </c>
      <c r="G257" s="939" t="s">
        <v>1209</v>
      </c>
      <c r="H257" s="940" t="s">
        <v>1210</v>
      </c>
      <c r="I257" s="1126">
        <v>0</v>
      </c>
      <c r="J257" s="1126"/>
      <c r="K257" s="1126">
        <v>4429674933</v>
      </c>
      <c r="L257" s="1126"/>
      <c r="M257" s="941">
        <v>0</v>
      </c>
      <c r="N257" s="941">
        <v>0</v>
      </c>
      <c r="O257" s="1126">
        <v>-545883000</v>
      </c>
      <c r="P257" s="1126"/>
      <c r="Q257" s="1126">
        <v>-545883000</v>
      </c>
      <c r="R257" s="1126"/>
      <c r="S257" s="942">
        <v>0</v>
      </c>
      <c r="T257" s="1126">
        <v>4429674933</v>
      </c>
      <c r="U257" s="1126"/>
      <c r="V257" s="1126"/>
      <c r="W257" s="934"/>
    </row>
    <row r="258" spans="6:23" ht="22.5" customHeight="1">
      <c r="F258" s="937">
        <v>117</v>
      </c>
      <c r="G258" s="943" t="s">
        <v>1211</v>
      </c>
      <c r="H258" s="944" t="s">
        <v>1212</v>
      </c>
      <c r="I258" s="1125">
        <v>0</v>
      </c>
      <c r="J258" s="1125"/>
      <c r="K258" s="1125">
        <v>2959791933</v>
      </c>
      <c r="L258" s="1125"/>
      <c r="M258" s="945">
        <v>0</v>
      </c>
      <c r="N258" s="945">
        <v>0</v>
      </c>
      <c r="O258" s="1125">
        <v>-545883000</v>
      </c>
      <c r="P258" s="1125"/>
      <c r="Q258" s="1125">
        <v>0</v>
      </c>
      <c r="R258" s="1125"/>
      <c r="S258" s="946">
        <v>0</v>
      </c>
      <c r="T258" s="1125">
        <v>2959791933</v>
      </c>
      <c r="U258" s="1125"/>
      <c r="V258" s="1125"/>
      <c r="W258" s="934"/>
    </row>
    <row r="259" spans="6:23" ht="22.5" customHeight="1">
      <c r="F259" s="937">
        <v>118</v>
      </c>
      <c r="G259" s="943" t="s">
        <v>1213</v>
      </c>
      <c r="H259" s="944" t="s">
        <v>1214</v>
      </c>
      <c r="I259" s="1125">
        <v>0</v>
      </c>
      <c r="J259" s="1125"/>
      <c r="K259" s="1125">
        <v>1469883000</v>
      </c>
      <c r="L259" s="1125"/>
      <c r="M259" s="945">
        <v>0</v>
      </c>
      <c r="N259" s="945">
        <v>0</v>
      </c>
      <c r="O259" s="1125">
        <v>0</v>
      </c>
      <c r="P259" s="1125"/>
      <c r="Q259" s="1125">
        <v>-545883000</v>
      </c>
      <c r="R259" s="1125"/>
      <c r="S259" s="946">
        <v>0</v>
      </c>
      <c r="T259" s="1125">
        <v>1469883000</v>
      </c>
      <c r="U259" s="1125"/>
      <c r="V259" s="1125"/>
      <c r="W259" s="934"/>
    </row>
    <row r="260" spans="6:23" ht="22.5" customHeight="1">
      <c r="F260" s="938">
        <v>119</v>
      </c>
      <c r="G260" s="939" t="s">
        <v>1215</v>
      </c>
      <c r="H260" s="940" t="s">
        <v>1216</v>
      </c>
      <c r="I260" s="1126">
        <v>0</v>
      </c>
      <c r="J260" s="1126"/>
      <c r="K260" s="1126">
        <v>0</v>
      </c>
      <c r="L260" s="1126"/>
      <c r="M260" s="941">
        <v>116721721956</v>
      </c>
      <c r="N260" s="941">
        <v>116721721956</v>
      </c>
      <c r="O260" s="1126">
        <v>591946624628</v>
      </c>
      <c r="P260" s="1126"/>
      <c r="Q260" s="1126">
        <v>591946624628</v>
      </c>
      <c r="R260" s="1126"/>
      <c r="S260" s="942">
        <v>0</v>
      </c>
      <c r="T260" s="1126">
        <v>0</v>
      </c>
      <c r="U260" s="1126"/>
      <c r="V260" s="1126"/>
      <c r="W260" s="934"/>
    </row>
    <row r="261" spans="6:23" ht="22.5" customHeight="1">
      <c r="F261" s="937">
        <v>120</v>
      </c>
      <c r="G261" s="943" t="s">
        <v>1217</v>
      </c>
      <c r="H261" s="944" t="s">
        <v>1218</v>
      </c>
      <c r="I261" s="1125">
        <v>0</v>
      </c>
      <c r="J261" s="1125"/>
      <c r="K261" s="1125">
        <v>0</v>
      </c>
      <c r="L261" s="1125"/>
      <c r="M261" s="945">
        <v>116701408896</v>
      </c>
      <c r="N261" s="945">
        <v>116701408896</v>
      </c>
      <c r="O261" s="1125">
        <v>591436165149</v>
      </c>
      <c r="P261" s="1125"/>
      <c r="Q261" s="1125">
        <v>591436165149</v>
      </c>
      <c r="R261" s="1125"/>
      <c r="S261" s="946">
        <v>0</v>
      </c>
      <c r="T261" s="1125">
        <v>0</v>
      </c>
      <c r="U261" s="1125"/>
      <c r="V261" s="1125"/>
      <c r="W261" s="934"/>
    </row>
    <row r="262" spans="6:23" ht="22.5" customHeight="1">
      <c r="F262" s="937">
        <v>121</v>
      </c>
      <c r="G262" s="943" t="s">
        <v>1219</v>
      </c>
      <c r="H262" s="944" t="s">
        <v>1220</v>
      </c>
      <c r="I262" s="1125">
        <v>0</v>
      </c>
      <c r="J262" s="1125"/>
      <c r="K262" s="1125">
        <v>0</v>
      </c>
      <c r="L262" s="1125"/>
      <c r="M262" s="945">
        <v>116701408896</v>
      </c>
      <c r="N262" s="945">
        <v>116701408896</v>
      </c>
      <c r="O262" s="1125">
        <v>591436165149</v>
      </c>
      <c r="P262" s="1125"/>
      <c r="Q262" s="1125">
        <v>591436165149</v>
      </c>
      <c r="R262" s="1125"/>
      <c r="S262" s="946">
        <v>0</v>
      </c>
      <c r="T262" s="1125">
        <v>0</v>
      </c>
      <c r="U262" s="1125"/>
      <c r="V262" s="1125"/>
      <c r="W262" s="934"/>
    </row>
    <row r="263" spans="6:23" ht="22.5" customHeight="1">
      <c r="F263" s="937">
        <v>122</v>
      </c>
      <c r="G263" s="943" t="s">
        <v>1221</v>
      </c>
      <c r="H263" s="944" t="s">
        <v>1222</v>
      </c>
      <c r="I263" s="1125">
        <v>0</v>
      </c>
      <c r="J263" s="1125"/>
      <c r="K263" s="1125">
        <v>0</v>
      </c>
      <c r="L263" s="1125"/>
      <c r="M263" s="945">
        <v>20313060</v>
      </c>
      <c r="N263" s="945">
        <v>20313060</v>
      </c>
      <c r="O263" s="1125">
        <v>510459479</v>
      </c>
      <c r="P263" s="1125"/>
      <c r="Q263" s="1125">
        <v>510459479</v>
      </c>
      <c r="R263" s="1125"/>
      <c r="S263" s="946">
        <v>0</v>
      </c>
      <c r="T263" s="1125">
        <v>0</v>
      </c>
      <c r="U263" s="1125"/>
      <c r="V263" s="1125"/>
      <c r="W263" s="934"/>
    </row>
    <row r="264" spans="6:23" ht="22.5" customHeight="1">
      <c r="F264" s="937">
        <v>123</v>
      </c>
      <c r="G264" s="943" t="s">
        <v>1223</v>
      </c>
      <c r="H264" s="944" t="s">
        <v>1224</v>
      </c>
      <c r="I264" s="1125">
        <v>0</v>
      </c>
      <c r="J264" s="1125"/>
      <c r="K264" s="1125">
        <v>0</v>
      </c>
      <c r="L264" s="1125"/>
      <c r="M264" s="945">
        <v>20313060</v>
      </c>
      <c r="N264" s="945">
        <v>20313060</v>
      </c>
      <c r="O264" s="1125">
        <v>207961105</v>
      </c>
      <c r="P264" s="1125"/>
      <c r="Q264" s="1125">
        <v>207961105</v>
      </c>
      <c r="R264" s="1125"/>
      <c r="S264" s="946">
        <v>0</v>
      </c>
      <c r="T264" s="1125">
        <v>0</v>
      </c>
      <c r="U264" s="1125"/>
      <c r="V264" s="1125"/>
      <c r="W264" s="934"/>
    </row>
    <row r="265" spans="6:23" ht="22.5" customHeight="1">
      <c r="F265" s="937">
        <v>124</v>
      </c>
      <c r="G265" s="943" t="s">
        <v>1225</v>
      </c>
      <c r="H265" s="944" t="s">
        <v>1226</v>
      </c>
      <c r="I265" s="1125">
        <v>0</v>
      </c>
      <c r="J265" s="1125"/>
      <c r="K265" s="1125">
        <v>0</v>
      </c>
      <c r="L265" s="1125"/>
      <c r="M265" s="945">
        <v>0</v>
      </c>
      <c r="N265" s="945">
        <v>0</v>
      </c>
      <c r="O265" s="1125">
        <v>302498374</v>
      </c>
      <c r="P265" s="1125"/>
      <c r="Q265" s="1125">
        <v>302498374</v>
      </c>
      <c r="R265" s="1125"/>
      <c r="S265" s="946">
        <v>0</v>
      </c>
      <c r="T265" s="1125">
        <v>0</v>
      </c>
      <c r="U265" s="1125"/>
      <c r="V265" s="1125"/>
      <c r="W265" s="934"/>
    </row>
    <row r="266" spans="6:23" ht="22.5" customHeight="1">
      <c r="F266" s="938">
        <v>125</v>
      </c>
      <c r="G266" s="939" t="s">
        <v>1227</v>
      </c>
      <c r="H266" s="940" t="s">
        <v>1228</v>
      </c>
      <c r="I266" s="1126">
        <v>0</v>
      </c>
      <c r="J266" s="1126"/>
      <c r="K266" s="1126">
        <v>0</v>
      </c>
      <c r="L266" s="1126"/>
      <c r="M266" s="941">
        <v>26084664</v>
      </c>
      <c r="N266" s="941">
        <v>26084664</v>
      </c>
      <c r="O266" s="1126">
        <v>279858240</v>
      </c>
      <c r="P266" s="1126"/>
      <c r="Q266" s="1126">
        <v>279858240</v>
      </c>
      <c r="R266" s="1126"/>
      <c r="S266" s="942">
        <v>0</v>
      </c>
      <c r="T266" s="1126">
        <v>0</v>
      </c>
      <c r="U266" s="1126"/>
      <c r="V266" s="1126"/>
      <c r="W266" s="934"/>
    </row>
    <row r="267" spans="6:23" ht="22.5" customHeight="1">
      <c r="F267" s="937">
        <v>126</v>
      </c>
      <c r="G267" s="943" t="s">
        <v>1229</v>
      </c>
      <c r="H267" s="944" t="s">
        <v>1218</v>
      </c>
      <c r="I267" s="1125">
        <v>0</v>
      </c>
      <c r="J267" s="1125"/>
      <c r="K267" s="1125">
        <v>0</v>
      </c>
      <c r="L267" s="1125"/>
      <c r="M267" s="945">
        <v>26084664</v>
      </c>
      <c r="N267" s="945">
        <v>26084664</v>
      </c>
      <c r="O267" s="1125">
        <v>279858240</v>
      </c>
      <c r="P267" s="1125"/>
      <c r="Q267" s="1125">
        <v>279858240</v>
      </c>
      <c r="R267" s="1125"/>
      <c r="S267" s="946">
        <v>0</v>
      </c>
      <c r="T267" s="1125">
        <v>0</v>
      </c>
      <c r="U267" s="1125"/>
      <c r="V267" s="1125"/>
      <c r="W267" s="934"/>
    </row>
    <row r="268" spans="6:23" ht="22.5" customHeight="1">
      <c r="F268" s="937">
        <v>127</v>
      </c>
      <c r="G268" s="943" t="s">
        <v>1230</v>
      </c>
      <c r="H268" s="944" t="s">
        <v>1220</v>
      </c>
      <c r="I268" s="1125">
        <v>0</v>
      </c>
      <c r="J268" s="1125"/>
      <c r="K268" s="1125">
        <v>0</v>
      </c>
      <c r="L268" s="1125"/>
      <c r="M268" s="945">
        <v>26084664</v>
      </c>
      <c r="N268" s="945">
        <v>26084664</v>
      </c>
      <c r="O268" s="1125">
        <v>279858240</v>
      </c>
      <c r="P268" s="1125"/>
      <c r="Q268" s="1125">
        <v>279858240</v>
      </c>
      <c r="R268" s="1125"/>
      <c r="S268" s="946">
        <v>0</v>
      </c>
      <c r="T268" s="1125">
        <v>0</v>
      </c>
      <c r="U268" s="1125"/>
      <c r="V268" s="1125"/>
      <c r="W268" s="934"/>
    </row>
    <row r="269" spans="6:23" ht="22.5" customHeight="1">
      <c r="F269" s="938">
        <v>128</v>
      </c>
      <c r="G269" s="939" t="s">
        <v>1231</v>
      </c>
      <c r="H269" s="940" t="s">
        <v>1232</v>
      </c>
      <c r="I269" s="1126">
        <v>0</v>
      </c>
      <c r="J269" s="1126"/>
      <c r="K269" s="1126">
        <v>0</v>
      </c>
      <c r="L269" s="1126"/>
      <c r="M269" s="941">
        <v>1563386135</v>
      </c>
      <c r="N269" s="941">
        <v>1563386135</v>
      </c>
      <c r="O269" s="1126">
        <v>6571609620</v>
      </c>
      <c r="P269" s="1126"/>
      <c r="Q269" s="1126">
        <v>6571609620</v>
      </c>
      <c r="R269" s="1126"/>
      <c r="S269" s="942">
        <v>0</v>
      </c>
      <c r="T269" s="1126">
        <v>0</v>
      </c>
      <c r="U269" s="1126"/>
      <c r="V269" s="1126"/>
      <c r="W269" s="934"/>
    </row>
    <row r="270" spans="6:23" ht="22.5" customHeight="1">
      <c r="F270" s="938">
        <v>129</v>
      </c>
      <c r="G270" s="939" t="s">
        <v>1233</v>
      </c>
      <c r="H270" s="940" t="s">
        <v>1234</v>
      </c>
      <c r="I270" s="1126">
        <v>0</v>
      </c>
      <c r="J270" s="1126"/>
      <c r="K270" s="1126">
        <v>0</v>
      </c>
      <c r="L270" s="1126"/>
      <c r="M270" s="941">
        <v>16306992640</v>
      </c>
      <c r="N270" s="941">
        <v>16306992640</v>
      </c>
      <c r="O270" s="1126">
        <v>123438083537</v>
      </c>
      <c r="P270" s="1126"/>
      <c r="Q270" s="1126">
        <v>123438083537</v>
      </c>
      <c r="R270" s="1126"/>
      <c r="S270" s="942">
        <v>0</v>
      </c>
      <c r="T270" s="1126">
        <v>0</v>
      </c>
      <c r="U270" s="1126"/>
      <c r="V270" s="1126"/>
      <c r="W270" s="934"/>
    </row>
    <row r="271" spans="6:23" ht="22.5" customHeight="1">
      <c r="F271" s="937">
        <v>130</v>
      </c>
      <c r="G271" s="943" t="s">
        <v>1235</v>
      </c>
      <c r="H271" s="944" t="s">
        <v>1236</v>
      </c>
      <c r="I271" s="1125">
        <v>0</v>
      </c>
      <c r="J271" s="1125"/>
      <c r="K271" s="1125">
        <v>0</v>
      </c>
      <c r="L271" s="1125"/>
      <c r="M271" s="945">
        <v>16306992640</v>
      </c>
      <c r="N271" s="945">
        <v>16306992640</v>
      </c>
      <c r="O271" s="1125">
        <v>123438083537</v>
      </c>
      <c r="P271" s="1125"/>
      <c r="Q271" s="1125">
        <v>123438083537</v>
      </c>
      <c r="R271" s="1125"/>
      <c r="S271" s="946">
        <v>0</v>
      </c>
      <c r="T271" s="1125">
        <v>0</v>
      </c>
      <c r="U271" s="1125"/>
      <c r="V271" s="1125"/>
      <c r="W271" s="934"/>
    </row>
    <row r="272" spans="6:23" ht="22.5" customHeight="1">
      <c r="F272" s="938">
        <v>131</v>
      </c>
      <c r="G272" s="939" t="s">
        <v>1237</v>
      </c>
      <c r="H272" s="940" t="s">
        <v>1238</v>
      </c>
      <c r="I272" s="1126">
        <v>0</v>
      </c>
      <c r="J272" s="1126"/>
      <c r="K272" s="1126">
        <v>0</v>
      </c>
      <c r="L272" s="1126"/>
      <c r="M272" s="941">
        <v>16682989103</v>
      </c>
      <c r="N272" s="941">
        <v>16682989103</v>
      </c>
      <c r="O272" s="1126">
        <v>164929963309</v>
      </c>
      <c r="P272" s="1126"/>
      <c r="Q272" s="1126">
        <v>164929963309</v>
      </c>
      <c r="R272" s="1126"/>
      <c r="S272" s="942">
        <v>0</v>
      </c>
      <c r="T272" s="1126">
        <v>0</v>
      </c>
      <c r="U272" s="1126"/>
      <c r="V272" s="1126"/>
      <c r="W272" s="934"/>
    </row>
    <row r="273" spans="6:23" ht="22.5" customHeight="1">
      <c r="F273" s="937">
        <v>132</v>
      </c>
      <c r="G273" s="943" t="s">
        <v>1239</v>
      </c>
      <c r="H273" s="944" t="s">
        <v>1240</v>
      </c>
      <c r="I273" s="1125">
        <v>0</v>
      </c>
      <c r="J273" s="1125"/>
      <c r="K273" s="1125">
        <v>0</v>
      </c>
      <c r="L273" s="1125"/>
      <c r="M273" s="945">
        <v>16682989103</v>
      </c>
      <c r="N273" s="945">
        <v>16682989103</v>
      </c>
      <c r="O273" s="1125">
        <v>164929963309</v>
      </c>
      <c r="P273" s="1125"/>
      <c r="Q273" s="1125">
        <v>164929963309</v>
      </c>
      <c r="R273" s="1125"/>
      <c r="S273" s="946">
        <v>0</v>
      </c>
      <c r="T273" s="1125">
        <v>0</v>
      </c>
      <c r="U273" s="1125"/>
      <c r="V273" s="1125"/>
      <c r="W273" s="934"/>
    </row>
    <row r="274" spans="6:23" ht="22.5" customHeight="1">
      <c r="F274" s="938">
        <v>133</v>
      </c>
      <c r="G274" s="939" t="s">
        <v>1241</v>
      </c>
      <c r="H274" s="940" t="s">
        <v>1242</v>
      </c>
      <c r="I274" s="1126">
        <v>0</v>
      </c>
      <c r="J274" s="1126"/>
      <c r="K274" s="1126">
        <v>0</v>
      </c>
      <c r="L274" s="1126"/>
      <c r="M274" s="941">
        <v>20061215257</v>
      </c>
      <c r="N274" s="941">
        <v>20061215257</v>
      </c>
      <c r="O274" s="1126">
        <v>182199585870</v>
      </c>
      <c r="P274" s="1126"/>
      <c r="Q274" s="1126">
        <v>182199585870</v>
      </c>
      <c r="R274" s="1126"/>
      <c r="S274" s="942">
        <v>0</v>
      </c>
      <c r="T274" s="1126">
        <v>0</v>
      </c>
      <c r="U274" s="1126"/>
      <c r="V274" s="1126"/>
      <c r="W274" s="934"/>
    </row>
    <row r="275" spans="6:23" ht="22.5" customHeight="1">
      <c r="F275" s="937">
        <v>134</v>
      </c>
      <c r="G275" s="943" t="s">
        <v>1243</v>
      </c>
      <c r="H275" s="944" t="s">
        <v>1244</v>
      </c>
      <c r="I275" s="1125">
        <v>0</v>
      </c>
      <c r="J275" s="1125"/>
      <c r="K275" s="1125">
        <v>0</v>
      </c>
      <c r="L275" s="1125"/>
      <c r="M275" s="945">
        <v>2440540677</v>
      </c>
      <c r="N275" s="945">
        <v>2440540677</v>
      </c>
      <c r="O275" s="1125">
        <v>32153815181</v>
      </c>
      <c r="P275" s="1125"/>
      <c r="Q275" s="1125">
        <v>32153815181</v>
      </c>
      <c r="R275" s="1125"/>
      <c r="S275" s="946">
        <v>0</v>
      </c>
      <c r="T275" s="1125">
        <v>0</v>
      </c>
      <c r="U275" s="1125"/>
      <c r="V275" s="1125"/>
      <c r="W275" s="934"/>
    </row>
    <row r="276" spans="6:23" ht="22.5" customHeight="1">
      <c r="F276" s="937">
        <v>135</v>
      </c>
      <c r="G276" s="943" t="s">
        <v>1245</v>
      </c>
      <c r="H276" s="944" t="s">
        <v>1246</v>
      </c>
      <c r="I276" s="1125">
        <v>0</v>
      </c>
      <c r="J276" s="1125"/>
      <c r="K276" s="1125">
        <v>0</v>
      </c>
      <c r="L276" s="1125"/>
      <c r="M276" s="945">
        <v>2544150526</v>
      </c>
      <c r="N276" s="945">
        <v>2544150526</v>
      </c>
      <c r="O276" s="1125">
        <v>18961327159</v>
      </c>
      <c r="P276" s="1125"/>
      <c r="Q276" s="1125">
        <v>18961327159</v>
      </c>
      <c r="R276" s="1125"/>
      <c r="S276" s="946">
        <v>0</v>
      </c>
      <c r="T276" s="1125">
        <v>0</v>
      </c>
      <c r="U276" s="1125"/>
      <c r="V276" s="1125"/>
      <c r="W276" s="934"/>
    </row>
    <row r="277" spans="6:23" ht="22.5" customHeight="1">
      <c r="F277" s="937">
        <v>136</v>
      </c>
      <c r="G277" s="943" t="s">
        <v>1247</v>
      </c>
      <c r="H277" s="944" t="s">
        <v>716</v>
      </c>
      <c r="I277" s="1125">
        <v>0</v>
      </c>
      <c r="J277" s="1125"/>
      <c r="K277" s="1125">
        <v>0</v>
      </c>
      <c r="L277" s="1125"/>
      <c r="M277" s="945">
        <v>3440861111</v>
      </c>
      <c r="N277" s="945">
        <v>3440861111</v>
      </c>
      <c r="O277" s="1125">
        <v>27771258394</v>
      </c>
      <c r="P277" s="1125"/>
      <c r="Q277" s="1125">
        <v>27771258394</v>
      </c>
      <c r="R277" s="1125"/>
      <c r="S277" s="946">
        <v>0</v>
      </c>
      <c r="T277" s="1125">
        <v>0</v>
      </c>
      <c r="U277" s="1125"/>
      <c r="V277" s="1125"/>
      <c r="W277" s="934"/>
    </row>
    <row r="278" spans="6:23" ht="22.5" customHeight="1">
      <c r="F278" s="937">
        <v>137</v>
      </c>
      <c r="G278" s="943" t="s">
        <v>1248</v>
      </c>
      <c r="H278" s="944" t="s">
        <v>718</v>
      </c>
      <c r="I278" s="1125">
        <v>0</v>
      </c>
      <c r="J278" s="1125"/>
      <c r="K278" s="1125">
        <v>0</v>
      </c>
      <c r="L278" s="1125"/>
      <c r="M278" s="945">
        <v>5209856887</v>
      </c>
      <c r="N278" s="945">
        <v>5209856887</v>
      </c>
      <c r="O278" s="1125">
        <v>51178143969</v>
      </c>
      <c r="P278" s="1125"/>
      <c r="Q278" s="1125">
        <v>51178143969</v>
      </c>
      <c r="R278" s="1125"/>
      <c r="S278" s="946">
        <v>0</v>
      </c>
      <c r="T278" s="1125">
        <v>0</v>
      </c>
      <c r="U278" s="1125"/>
      <c r="V278" s="1125"/>
      <c r="W278" s="934"/>
    </row>
    <row r="279" spans="6:23" ht="22.5" customHeight="1">
      <c r="F279" s="937">
        <v>138</v>
      </c>
      <c r="G279" s="943" t="s">
        <v>1249</v>
      </c>
      <c r="H279" s="944" t="s">
        <v>1250</v>
      </c>
      <c r="I279" s="1125">
        <v>0</v>
      </c>
      <c r="J279" s="1125"/>
      <c r="K279" s="1125">
        <v>0</v>
      </c>
      <c r="L279" s="1125"/>
      <c r="M279" s="945">
        <v>6425806056</v>
      </c>
      <c r="N279" s="945">
        <v>6425806056</v>
      </c>
      <c r="O279" s="1125">
        <v>52135041167</v>
      </c>
      <c r="P279" s="1125"/>
      <c r="Q279" s="1125">
        <v>52135041167</v>
      </c>
      <c r="R279" s="1125"/>
      <c r="S279" s="946">
        <v>0</v>
      </c>
      <c r="T279" s="1125">
        <v>0</v>
      </c>
      <c r="U279" s="1125"/>
      <c r="V279" s="1125"/>
      <c r="W279" s="934"/>
    </row>
    <row r="280" spans="6:23" ht="22.5" customHeight="1">
      <c r="F280" s="938">
        <v>139</v>
      </c>
      <c r="G280" s="939" t="s">
        <v>1251</v>
      </c>
      <c r="H280" s="940" t="s">
        <v>697</v>
      </c>
      <c r="I280" s="1126">
        <v>0</v>
      </c>
      <c r="J280" s="1126"/>
      <c r="K280" s="1126">
        <v>0</v>
      </c>
      <c r="L280" s="1126"/>
      <c r="M280" s="941">
        <v>66812160528</v>
      </c>
      <c r="N280" s="941">
        <v>66812160528</v>
      </c>
      <c r="O280" s="1126">
        <v>482936103996</v>
      </c>
      <c r="P280" s="1126"/>
      <c r="Q280" s="1126">
        <v>482936103996</v>
      </c>
      <c r="R280" s="1126"/>
      <c r="S280" s="942">
        <v>0</v>
      </c>
      <c r="T280" s="1126">
        <v>0</v>
      </c>
      <c r="U280" s="1126"/>
      <c r="V280" s="1126"/>
      <c r="W280" s="934"/>
    </row>
    <row r="281" spans="6:23" ht="22.5" customHeight="1">
      <c r="F281" s="937">
        <v>140</v>
      </c>
      <c r="G281" s="943" t="s">
        <v>1252</v>
      </c>
      <c r="H281" s="944" t="s">
        <v>1253</v>
      </c>
      <c r="I281" s="1125">
        <v>0</v>
      </c>
      <c r="J281" s="1125"/>
      <c r="K281" s="1125">
        <v>0</v>
      </c>
      <c r="L281" s="1125"/>
      <c r="M281" s="945">
        <v>66721427074</v>
      </c>
      <c r="N281" s="945">
        <v>66721427074</v>
      </c>
      <c r="O281" s="1125">
        <v>482404280276</v>
      </c>
      <c r="P281" s="1125"/>
      <c r="Q281" s="1125">
        <v>482404280276</v>
      </c>
      <c r="R281" s="1125"/>
      <c r="S281" s="946">
        <v>0</v>
      </c>
      <c r="T281" s="1125">
        <v>0</v>
      </c>
      <c r="U281" s="1125"/>
      <c r="V281" s="1125"/>
      <c r="W281" s="934"/>
    </row>
    <row r="282" spans="6:23" ht="22.5" customHeight="1">
      <c r="F282" s="937">
        <v>141</v>
      </c>
      <c r="G282" s="943" t="s">
        <v>1254</v>
      </c>
      <c r="H282" s="944" t="s">
        <v>1255</v>
      </c>
      <c r="I282" s="1125">
        <v>0</v>
      </c>
      <c r="J282" s="1125"/>
      <c r="K282" s="1125">
        <v>0</v>
      </c>
      <c r="L282" s="1125"/>
      <c r="M282" s="945">
        <v>66721427074</v>
      </c>
      <c r="N282" s="945">
        <v>66721427074</v>
      </c>
      <c r="O282" s="1125">
        <v>482404280276</v>
      </c>
      <c r="P282" s="1125"/>
      <c r="Q282" s="1125">
        <v>482404280276</v>
      </c>
      <c r="R282" s="1125"/>
      <c r="S282" s="946">
        <v>0</v>
      </c>
      <c r="T282" s="1125">
        <v>0</v>
      </c>
      <c r="U282" s="1125"/>
      <c r="V282" s="1125"/>
      <c r="W282" s="934"/>
    </row>
    <row r="283" spans="6:23" ht="22.5" customHeight="1">
      <c r="F283" s="937">
        <v>142</v>
      </c>
      <c r="G283" s="943" t="s">
        <v>1256</v>
      </c>
      <c r="H283" s="944" t="s">
        <v>1257</v>
      </c>
      <c r="I283" s="1125">
        <v>0</v>
      </c>
      <c r="J283" s="1125"/>
      <c r="K283" s="1125">
        <v>0</v>
      </c>
      <c r="L283" s="1125"/>
      <c r="M283" s="945">
        <v>90733454</v>
      </c>
      <c r="N283" s="945">
        <v>90733454</v>
      </c>
      <c r="O283" s="1125">
        <v>531823720</v>
      </c>
      <c r="P283" s="1125"/>
      <c r="Q283" s="1125">
        <v>531823720</v>
      </c>
      <c r="R283" s="1125"/>
      <c r="S283" s="946">
        <v>0</v>
      </c>
      <c r="T283" s="1125">
        <v>0</v>
      </c>
      <c r="U283" s="1125"/>
      <c r="V283" s="1125"/>
      <c r="W283" s="934"/>
    </row>
    <row r="284" spans="6:23" ht="22.5" customHeight="1">
      <c r="F284" s="937">
        <v>143</v>
      </c>
      <c r="G284" s="943" t="s">
        <v>1258</v>
      </c>
      <c r="H284" s="944" t="s">
        <v>1259</v>
      </c>
      <c r="I284" s="1125">
        <v>0</v>
      </c>
      <c r="J284" s="1125"/>
      <c r="K284" s="1125">
        <v>0</v>
      </c>
      <c r="L284" s="1125"/>
      <c r="M284" s="945">
        <v>90733454</v>
      </c>
      <c r="N284" s="945">
        <v>90733454</v>
      </c>
      <c r="O284" s="1125">
        <v>531823720</v>
      </c>
      <c r="P284" s="1125"/>
      <c r="Q284" s="1125">
        <v>531823720</v>
      </c>
      <c r="R284" s="1125"/>
      <c r="S284" s="946">
        <v>0</v>
      </c>
      <c r="T284" s="1125">
        <v>0</v>
      </c>
      <c r="U284" s="1125"/>
      <c r="V284" s="1125"/>
      <c r="W284" s="934"/>
    </row>
    <row r="285" spans="6:23" ht="22.5" customHeight="1">
      <c r="F285" s="938">
        <v>144</v>
      </c>
      <c r="G285" s="939" t="s">
        <v>1260</v>
      </c>
      <c r="H285" s="940" t="s">
        <v>701</v>
      </c>
      <c r="I285" s="1126">
        <v>0</v>
      </c>
      <c r="J285" s="1126"/>
      <c r="K285" s="1126">
        <v>0</v>
      </c>
      <c r="L285" s="1126"/>
      <c r="M285" s="941">
        <v>356934667</v>
      </c>
      <c r="N285" s="941">
        <v>356934667</v>
      </c>
      <c r="O285" s="1126">
        <v>2152352248</v>
      </c>
      <c r="P285" s="1126"/>
      <c r="Q285" s="1126">
        <v>2152352248</v>
      </c>
      <c r="R285" s="1126"/>
      <c r="S285" s="942">
        <v>0</v>
      </c>
      <c r="T285" s="1126">
        <v>0</v>
      </c>
      <c r="U285" s="1126"/>
      <c r="V285" s="1126"/>
      <c r="W285" s="934"/>
    </row>
    <row r="286" spans="6:23" ht="22.5" customHeight="1">
      <c r="F286" s="938">
        <v>145</v>
      </c>
      <c r="G286" s="939" t="s">
        <v>1261</v>
      </c>
      <c r="H286" s="940" t="s">
        <v>1262</v>
      </c>
      <c r="I286" s="1126">
        <v>0</v>
      </c>
      <c r="J286" s="1126"/>
      <c r="K286" s="1126">
        <v>0</v>
      </c>
      <c r="L286" s="1126"/>
      <c r="M286" s="941">
        <v>1286913885</v>
      </c>
      <c r="N286" s="941">
        <v>1286913885</v>
      </c>
      <c r="O286" s="1126">
        <v>13833724828</v>
      </c>
      <c r="P286" s="1126"/>
      <c r="Q286" s="1126">
        <v>13833724828</v>
      </c>
      <c r="R286" s="1126"/>
      <c r="S286" s="942">
        <v>0</v>
      </c>
      <c r="T286" s="1126">
        <v>0</v>
      </c>
      <c r="U286" s="1126"/>
      <c r="V286" s="1126"/>
      <c r="W286" s="934"/>
    </row>
    <row r="287" spans="6:23" ht="22.5" customHeight="1">
      <c r="F287" s="937">
        <v>146</v>
      </c>
      <c r="G287" s="943" t="s">
        <v>1263</v>
      </c>
      <c r="H287" s="944" t="s">
        <v>1264</v>
      </c>
      <c r="I287" s="1125">
        <v>0</v>
      </c>
      <c r="J287" s="1125"/>
      <c r="K287" s="1125">
        <v>0</v>
      </c>
      <c r="L287" s="1125"/>
      <c r="M287" s="945">
        <v>594492965</v>
      </c>
      <c r="N287" s="945">
        <v>594492965</v>
      </c>
      <c r="O287" s="1125">
        <v>7726376803</v>
      </c>
      <c r="P287" s="1125"/>
      <c r="Q287" s="1125">
        <v>7726376803</v>
      </c>
      <c r="R287" s="1125"/>
      <c r="S287" s="946">
        <v>0</v>
      </c>
      <c r="T287" s="1125">
        <v>0</v>
      </c>
      <c r="U287" s="1125"/>
      <c r="V287" s="1125"/>
      <c r="W287" s="934"/>
    </row>
    <row r="288" spans="6:23" ht="22.5" customHeight="1">
      <c r="F288" s="937">
        <v>147</v>
      </c>
      <c r="G288" s="943" t="s">
        <v>1265</v>
      </c>
      <c r="H288" s="944" t="s">
        <v>1266</v>
      </c>
      <c r="I288" s="1125">
        <v>0</v>
      </c>
      <c r="J288" s="1125"/>
      <c r="K288" s="1125">
        <v>0</v>
      </c>
      <c r="L288" s="1125"/>
      <c r="M288" s="945">
        <v>354912042</v>
      </c>
      <c r="N288" s="945">
        <v>354912042</v>
      </c>
      <c r="O288" s="1125">
        <v>2777202903</v>
      </c>
      <c r="P288" s="1125"/>
      <c r="Q288" s="1125">
        <v>2777202903</v>
      </c>
      <c r="R288" s="1125"/>
      <c r="S288" s="946">
        <v>0</v>
      </c>
      <c r="T288" s="1125">
        <v>0</v>
      </c>
      <c r="U288" s="1125"/>
      <c r="V288" s="1125"/>
      <c r="W288" s="934"/>
    </row>
    <row r="289" spans="6:23" ht="22.5" customHeight="1">
      <c r="F289" s="937">
        <v>148</v>
      </c>
      <c r="G289" s="943" t="s">
        <v>1267</v>
      </c>
      <c r="H289" s="944" t="s">
        <v>716</v>
      </c>
      <c r="I289" s="1125">
        <v>0</v>
      </c>
      <c r="J289" s="1125"/>
      <c r="K289" s="1125">
        <v>0</v>
      </c>
      <c r="L289" s="1125"/>
      <c r="M289" s="945">
        <v>310212878</v>
      </c>
      <c r="N289" s="945">
        <v>310212878</v>
      </c>
      <c r="O289" s="1125">
        <v>2270425756</v>
      </c>
      <c r="P289" s="1125"/>
      <c r="Q289" s="1125">
        <v>2270425756</v>
      </c>
      <c r="R289" s="1125"/>
      <c r="S289" s="946">
        <v>0</v>
      </c>
      <c r="T289" s="1125">
        <v>0</v>
      </c>
      <c r="U289" s="1125"/>
      <c r="V289" s="1125"/>
      <c r="W289" s="934"/>
    </row>
    <row r="290" spans="6:23" ht="22.5" customHeight="1">
      <c r="F290" s="937">
        <v>149</v>
      </c>
      <c r="G290" s="943" t="s">
        <v>1268</v>
      </c>
      <c r="H290" s="944" t="s">
        <v>718</v>
      </c>
      <c r="I290" s="1125">
        <v>0</v>
      </c>
      <c r="J290" s="1125"/>
      <c r="K290" s="1125">
        <v>0</v>
      </c>
      <c r="L290" s="1125"/>
      <c r="M290" s="945">
        <v>10776000</v>
      </c>
      <c r="N290" s="945">
        <v>10776000</v>
      </c>
      <c r="O290" s="1125">
        <v>994839366</v>
      </c>
      <c r="P290" s="1125"/>
      <c r="Q290" s="1125">
        <v>994839366</v>
      </c>
      <c r="R290" s="1125"/>
      <c r="S290" s="946">
        <v>0</v>
      </c>
      <c r="T290" s="1125">
        <v>0</v>
      </c>
      <c r="U290" s="1125"/>
      <c r="V290" s="1125"/>
      <c r="W290" s="934"/>
    </row>
    <row r="291" spans="6:23" ht="22.5" customHeight="1">
      <c r="F291" s="937">
        <v>150</v>
      </c>
      <c r="G291" s="943" t="s">
        <v>1269</v>
      </c>
      <c r="H291" s="944" t="s">
        <v>1250</v>
      </c>
      <c r="I291" s="1125">
        <v>0</v>
      </c>
      <c r="J291" s="1125"/>
      <c r="K291" s="1125">
        <v>0</v>
      </c>
      <c r="L291" s="1125"/>
      <c r="M291" s="945">
        <v>16520000</v>
      </c>
      <c r="N291" s="945">
        <v>16520000</v>
      </c>
      <c r="O291" s="1125">
        <v>64880000</v>
      </c>
      <c r="P291" s="1125"/>
      <c r="Q291" s="1125">
        <v>64880000</v>
      </c>
      <c r="R291" s="1125"/>
      <c r="S291" s="946">
        <v>0</v>
      </c>
      <c r="T291" s="1125">
        <v>0</v>
      </c>
      <c r="U291" s="1125"/>
      <c r="V291" s="1125"/>
      <c r="W291" s="934"/>
    </row>
    <row r="292" spans="6:23" ht="22.5" customHeight="1">
      <c r="F292" s="938">
        <v>151</v>
      </c>
      <c r="G292" s="939" t="s">
        <v>1270</v>
      </c>
      <c r="H292" s="940" t="s">
        <v>1271</v>
      </c>
      <c r="I292" s="1126">
        <v>0</v>
      </c>
      <c r="J292" s="1126"/>
      <c r="K292" s="1126">
        <v>0</v>
      </c>
      <c r="L292" s="1126"/>
      <c r="M292" s="941">
        <v>6335472586</v>
      </c>
      <c r="N292" s="941">
        <v>6335472586</v>
      </c>
      <c r="O292" s="1126">
        <v>41240503670</v>
      </c>
      <c r="P292" s="1126"/>
      <c r="Q292" s="1126">
        <v>41240503670</v>
      </c>
      <c r="R292" s="1126"/>
      <c r="S292" s="942">
        <v>0</v>
      </c>
      <c r="T292" s="1126">
        <v>0</v>
      </c>
      <c r="U292" s="1126"/>
      <c r="V292" s="1126"/>
      <c r="W292" s="934"/>
    </row>
    <row r="293" spans="6:23" ht="22.5" customHeight="1">
      <c r="F293" s="937">
        <v>152</v>
      </c>
      <c r="G293" s="943" t="s">
        <v>1272</v>
      </c>
      <c r="H293" s="944" t="s">
        <v>1273</v>
      </c>
      <c r="I293" s="1125">
        <v>0</v>
      </c>
      <c r="J293" s="1125"/>
      <c r="K293" s="1125">
        <v>0</v>
      </c>
      <c r="L293" s="1125"/>
      <c r="M293" s="945">
        <v>1140701185</v>
      </c>
      <c r="N293" s="945">
        <v>1140701185</v>
      </c>
      <c r="O293" s="1125">
        <v>13123278342</v>
      </c>
      <c r="P293" s="1125"/>
      <c r="Q293" s="1125">
        <v>13123278342</v>
      </c>
      <c r="R293" s="1125"/>
      <c r="S293" s="946">
        <v>0</v>
      </c>
      <c r="T293" s="1125">
        <v>0</v>
      </c>
      <c r="U293" s="1125"/>
      <c r="V293" s="1125"/>
      <c r="W293" s="934"/>
    </row>
    <row r="294" spans="6:23" ht="22.5" customHeight="1">
      <c r="F294" s="937">
        <v>153</v>
      </c>
      <c r="G294" s="943" t="s">
        <v>1274</v>
      </c>
      <c r="H294" s="944" t="s">
        <v>1275</v>
      </c>
      <c r="I294" s="1125">
        <v>0</v>
      </c>
      <c r="J294" s="1125"/>
      <c r="K294" s="1125">
        <v>0</v>
      </c>
      <c r="L294" s="1125"/>
      <c r="M294" s="945">
        <v>381853067</v>
      </c>
      <c r="N294" s="945">
        <v>381853067</v>
      </c>
      <c r="O294" s="1125">
        <v>2382954587</v>
      </c>
      <c r="P294" s="1125"/>
      <c r="Q294" s="1125">
        <v>2382954587</v>
      </c>
      <c r="R294" s="1125"/>
      <c r="S294" s="946">
        <v>0</v>
      </c>
      <c r="T294" s="1125">
        <v>0</v>
      </c>
      <c r="U294" s="1125"/>
      <c r="V294" s="1125"/>
      <c r="W294" s="934"/>
    </row>
    <row r="295" spans="6:23" ht="22.5" customHeight="1">
      <c r="F295" s="937">
        <v>154</v>
      </c>
      <c r="G295" s="943" t="s">
        <v>1276</v>
      </c>
      <c r="H295" s="944" t="s">
        <v>716</v>
      </c>
      <c r="I295" s="1125">
        <v>0</v>
      </c>
      <c r="J295" s="1125"/>
      <c r="K295" s="1125">
        <v>0</v>
      </c>
      <c r="L295" s="1125"/>
      <c r="M295" s="945">
        <v>256202311</v>
      </c>
      <c r="N295" s="945">
        <v>256202311</v>
      </c>
      <c r="O295" s="1125">
        <v>1949618488</v>
      </c>
      <c r="P295" s="1125"/>
      <c r="Q295" s="1125">
        <v>1949618488</v>
      </c>
      <c r="R295" s="1125"/>
      <c r="S295" s="946">
        <v>0</v>
      </c>
      <c r="T295" s="1125">
        <v>0</v>
      </c>
      <c r="U295" s="1125"/>
      <c r="V295" s="1125"/>
      <c r="W295" s="934"/>
    </row>
    <row r="296" spans="6:23" ht="22.5" customHeight="1">
      <c r="F296" s="937">
        <v>155</v>
      </c>
      <c r="G296" s="943" t="s">
        <v>1277</v>
      </c>
      <c r="H296" s="944" t="s">
        <v>1278</v>
      </c>
      <c r="I296" s="1125">
        <v>0</v>
      </c>
      <c r="J296" s="1125"/>
      <c r="K296" s="1125">
        <v>0</v>
      </c>
      <c r="L296" s="1125"/>
      <c r="M296" s="945">
        <v>0</v>
      </c>
      <c r="N296" s="945">
        <v>0</v>
      </c>
      <c r="O296" s="1125">
        <v>460719810</v>
      </c>
      <c r="P296" s="1125"/>
      <c r="Q296" s="1125">
        <v>460719810</v>
      </c>
      <c r="R296" s="1125"/>
      <c r="S296" s="946">
        <v>0</v>
      </c>
      <c r="T296" s="1125">
        <v>0</v>
      </c>
      <c r="U296" s="1125"/>
      <c r="V296" s="1125"/>
      <c r="W296" s="934"/>
    </row>
    <row r="297" spans="6:23" ht="22.5" customHeight="1">
      <c r="F297" s="937">
        <v>156</v>
      </c>
      <c r="G297" s="943" t="s">
        <v>1279</v>
      </c>
      <c r="H297" s="944" t="s">
        <v>718</v>
      </c>
      <c r="I297" s="1125">
        <v>0</v>
      </c>
      <c r="J297" s="1125"/>
      <c r="K297" s="1125">
        <v>0</v>
      </c>
      <c r="L297" s="1125"/>
      <c r="M297" s="945">
        <v>10160496</v>
      </c>
      <c r="N297" s="945">
        <v>10160496</v>
      </c>
      <c r="O297" s="1125">
        <v>300192106</v>
      </c>
      <c r="P297" s="1125"/>
      <c r="Q297" s="1125">
        <v>300192106</v>
      </c>
      <c r="R297" s="1125"/>
      <c r="S297" s="946">
        <v>0</v>
      </c>
      <c r="T297" s="1125">
        <v>0</v>
      </c>
      <c r="U297" s="1125"/>
      <c r="V297" s="1125"/>
      <c r="W297" s="934"/>
    </row>
    <row r="298" spans="6:23" ht="22.5" customHeight="1">
      <c r="F298" s="937">
        <v>157</v>
      </c>
      <c r="G298" s="943" t="s">
        <v>1280</v>
      </c>
      <c r="H298" s="944" t="s">
        <v>1250</v>
      </c>
      <c r="I298" s="1125">
        <v>0</v>
      </c>
      <c r="J298" s="1125"/>
      <c r="K298" s="1125">
        <v>0</v>
      </c>
      <c r="L298" s="1125"/>
      <c r="M298" s="945">
        <v>4546555527</v>
      </c>
      <c r="N298" s="945">
        <v>4546555527</v>
      </c>
      <c r="O298" s="1125">
        <v>23023740337</v>
      </c>
      <c r="P298" s="1125"/>
      <c r="Q298" s="1125">
        <v>23023740337</v>
      </c>
      <c r="R298" s="1125"/>
      <c r="S298" s="946">
        <v>0</v>
      </c>
      <c r="T298" s="1125">
        <v>0</v>
      </c>
      <c r="U298" s="1125"/>
      <c r="V298" s="1125"/>
      <c r="W298" s="934"/>
    </row>
    <row r="299" spans="6:23" ht="22.5" customHeight="1">
      <c r="F299" s="938">
        <v>158</v>
      </c>
      <c r="G299" s="939" t="s">
        <v>1281</v>
      </c>
      <c r="H299" s="940" t="s">
        <v>1282</v>
      </c>
      <c r="I299" s="1126">
        <v>0</v>
      </c>
      <c r="J299" s="1126"/>
      <c r="K299" s="1126">
        <v>0</v>
      </c>
      <c r="L299" s="1126"/>
      <c r="M299" s="941">
        <v>717998085</v>
      </c>
      <c r="N299" s="941">
        <v>717998085</v>
      </c>
      <c r="O299" s="1126">
        <v>6445205297</v>
      </c>
      <c r="P299" s="1126"/>
      <c r="Q299" s="1126">
        <v>6445205297</v>
      </c>
      <c r="R299" s="1126"/>
      <c r="S299" s="942">
        <v>0</v>
      </c>
      <c r="T299" s="1126">
        <v>0</v>
      </c>
      <c r="U299" s="1126"/>
      <c r="V299" s="1126"/>
      <c r="W299" s="934"/>
    </row>
    <row r="300" spans="6:23" ht="22.5" customHeight="1">
      <c r="F300" s="938">
        <v>159</v>
      </c>
      <c r="G300" s="939" t="s">
        <v>1283</v>
      </c>
      <c r="H300" s="940" t="s">
        <v>1284</v>
      </c>
      <c r="I300" s="1126">
        <v>0</v>
      </c>
      <c r="J300" s="1126"/>
      <c r="K300" s="1126">
        <v>0</v>
      </c>
      <c r="L300" s="1126"/>
      <c r="M300" s="941">
        <v>452860720</v>
      </c>
      <c r="N300" s="941">
        <v>452860720</v>
      </c>
      <c r="O300" s="1126">
        <v>5772848200</v>
      </c>
      <c r="P300" s="1126"/>
      <c r="Q300" s="1126">
        <v>5772848200</v>
      </c>
      <c r="R300" s="1126"/>
      <c r="S300" s="942">
        <v>0</v>
      </c>
      <c r="T300" s="1126">
        <v>0</v>
      </c>
      <c r="U300" s="1126"/>
      <c r="V300" s="1126"/>
      <c r="W300" s="934"/>
    </row>
    <row r="301" spans="6:23" ht="22.5" customHeight="1">
      <c r="F301" s="938">
        <v>160</v>
      </c>
      <c r="G301" s="939" t="s">
        <v>1285</v>
      </c>
      <c r="H301" s="940" t="s">
        <v>1286</v>
      </c>
      <c r="I301" s="1126">
        <v>0</v>
      </c>
      <c r="J301" s="1126"/>
      <c r="K301" s="1126">
        <v>0</v>
      </c>
      <c r="L301" s="1126"/>
      <c r="M301" s="941">
        <v>119029190840</v>
      </c>
      <c r="N301" s="941">
        <v>119029190840</v>
      </c>
      <c r="O301" s="1126">
        <v>605243297785</v>
      </c>
      <c r="P301" s="1126"/>
      <c r="Q301" s="1126">
        <v>605243297785</v>
      </c>
      <c r="R301" s="1126"/>
      <c r="S301" s="942">
        <v>0</v>
      </c>
      <c r="T301" s="1126">
        <v>0</v>
      </c>
      <c r="U301" s="1126"/>
      <c r="V301" s="1126"/>
      <c r="W301" s="934"/>
    </row>
    <row r="302" spans="6:23" ht="22.5" customHeight="1">
      <c r="F302" s="938">
        <v>161</v>
      </c>
      <c r="G302" s="939"/>
      <c r="H302" s="940" t="s">
        <v>1287</v>
      </c>
      <c r="I302" s="1126">
        <v>597913727113.65</v>
      </c>
      <c r="J302" s="1126"/>
      <c r="K302" s="1126">
        <v>597913727113.8</v>
      </c>
      <c r="L302" s="1126"/>
      <c r="M302" s="941">
        <v>755519959902</v>
      </c>
      <c r="N302" s="941">
        <v>755519959902</v>
      </c>
      <c r="O302" s="1126">
        <v>5834974963750</v>
      </c>
      <c r="P302" s="1126"/>
      <c r="Q302" s="1126">
        <v>5834974963750</v>
      </c>
      <c r="R302" s="1126"/>
      <c r="S302" s="942">
        <v>664077046078.65</v>
      </c>
      <c r="T302" s="1126">
        <v>664077046078.8</v>
      </c>
      <c r="U302" s="1126"/>
      <c r="V302" s="1126"/>
      <c r="W302" s="934"/>
    </row>
    <row r="447" ht="22.5" customHeight="1">
      <c r="H447" s="782">
        <v>696061793525</v>
      </c>
    </row>
  </sheetData>
  <sheetProtection/>
  <mergeCells count="855">
    <mergeCell ref="I302:J302"/>
    <mergeCell ref="O302:P302"/>
    <mergeCell ref="Q302:R302"/>
    <mergeCell ref="T302:V302"/>
    <mergeCell ref="K302:L302"/>
    <mergeCell ref="K301:L301"/>
    <mergeCell ref="I301:J301"/>
    <mergeCell ref="Q301:R301"/>
    <mergeCell ref="O301:P301"/>
    <mergeCell ref="T299:V299"/>
    <mergeCell ref="I300:J300"/>
    <mergeCell ref="Q300:R300"/>
    <mergeCell ref="T300:V300"/>
    <mergeCell ref="K299:L299"/>
    <mergeCell ref="I299:J299"/>
    <mergeCell ref="T301:V301"/>
    <mergeCell ref="Q299:R299"/>
    <mergeCell ref="O299:P299"/>
    <mergeCell ref="O300:P300"/>
    <mergeCell ref="K300:L300"/>
    <mergeCell ref="T297:V297"/>
    <mergeCell ref="I298:J298"/>
    <mergeCell ref="Q298:R298"/>
    <mergeCell ref="T298:V298"/>
    <mergeCell ref="K297:L297"/>
    <mergeCell ref="I297:J297"/>
    <mergeCell ref="Q297:R297"/>
    <mergeCell ref="O297:P297"/>
    <mergeCell ref="O298:P298"/>
    <mergeCell ref="K298:L298"/>
    <mergeCell ref="T295:V295"/>
    <mergeCell ref="I296:J296"/>
    <mergeCell ref="Q296:R296"/>
    <mergeCell ref="T296:V296"/>
    <mergeCell ref="K295:L295"/>
    <mergeCell ref="I295:J295"/>
    <mergeCell ref="Q295:R295"/>
    <mergeCell ref="O295:P295"/>
    <mergeCell ref="O296:P296"/>
    <mergeCell ref="K296:L296"/>
    <mergeCell ref="T293:V293"/>
    <mergeCell ref="I294:J294"/>
    <mergeCell ref="Q294:R294"/>
    <mergeCell ref="T294:V294"/>
    <mergeCell ref="K293:L293"/>
    <mergeCell ref="I293:J293"/>
    <mergeCell ref="Q293:R293"/>
    <mergeCell ref="O293:P293"/>
    <mergeCell ref="O294:P294"/>
    <mergeCell ref="K294:L294"/>
    <mergeCell ref="T291:V291"/>
    <mergeCell ref="I292:J292"/>
    <mergeCell ref="Q292:R292"/>
    <mergeCell ref="T292:V292"/>
    <mergeCell ref="K291:L291"/>
    <mergeCell ref="I291:J291"/>
    <mergeCell ref="Q291:R291"/>
    <mergeCell ref="O291:P291"/>
    <mergeCell ref="O292:P292"/>
    <mergeCell ref="K292:L292"/>
    <mergeCell ref="T289:V289"/>
    <mergeCell ref="I290:J290"/>
    <mergeCell ref="Q290:R290"/>
    <mergeCell ref="T290:V290"/>
    <mergeCell ref="K289:L289"/>
    <mergeCell ref="I289:J289"/>
    <mergeCell ref="Q289:R289"/>
    <mergeCell ref="O289:P289"/>
    <mergeCell ref="O290:P290"/>
    <mergeCell ref="K290:L290"/>
    <mergeCell ref="T287:V287"/>
    <mergeCell ref="I288:J288"/>
    <mergeCell ref="Q288:R288"/>
    <mergeCell ref="T288:V288"/>
    <mergeCell ref="K287:L287"/>
    <mergeCell ref="I287:J287"/>
    <mergeCell ref="Q287:R287"/>
    <mergeCell ref="O287:P287"/>
    <mergeCell ref="O288:P288"/>
    <mergeCell ref="K288:L288"/>
    <mergeCell ref="T285:V285"/>
    <mergeCell ref="I286:J286"/>
    <mergeCell ref="Q286:R286"/>
    <mergeCell ref="T286:V286"/>
    <mergeCell ref="K285:L285"/>
    <mergeCell ref="I285:J285"/>
    <mergeCell ref="Q285:R285"/>
    <mergeCell ref="O285:P285"/>
    <mergeCell ref="O286:P286"/>
    <mergeCell ref="K286:L286"/>
    <mergeCell ref="T283:V283"/>
    <mergeCell ref="I284:J284"/>
    <mergeCell ref="Q284:R284"/>
    <mergeCell ref="T284:V284"/>
    <mergeCell ref="K283:L283"/>
    <mergeCell ref="I283:J283"/>
    <mergeCell ref="Q283:R283"/>
    <mergeCell ref="O283:P283"/>
    <mergeCell ref="O284:P284"/>
    <mergeCell ref="K284:L284"/>
    <mergeCell ref="T281:V281"/>
    <mergeCell ref="I282:J282"/>
    <mergeCell ref="Q282:R282"/>
    <mergeCell ref="T282:V282"/>
    <mergeCell ref="K281:L281"/>
    <mergeCell ref="I281:J281"/>
    <mergeCell ref="Q281:R281"/>
    <mergeCell ref="O281:P281"/>
    <mergeCell ref="O282:P282"/>
    <mergeCell ref="K282:L282"/>
    <mergeCell ref="T279:V279"/>
    <mergeCell ref="I280:J280"/>
    <mergeCell ref="Q280:R280"/>
    <mergeCell ref="T280:V280"/>
    <mergeCell ref="K279:L279"/>
    <mergeCell ref="I279:J279"/>
    <mergeCell ref="Q279:R279"/>
    <mergeCell ref="O279:P279"/>
    <mergeCell ref="O280:P280"/>
    <mergeCell ref="K280:L280"/>
    <mergeCell ref="T277:V277"/>
    <mergeCell ref="I278:J278"/>
    <mergeCell ref="Q278:R278"/>
    <mergeCell ref="T278:V278"/>
    <mergeCell ref="K277:L277"/>
    <mergeCell ref="I277:J277"/>
    <mergeCell ref="Q277:R277"/>
    <mergeCell ref="O277:P277"/>
    <mergeCell ref="O278:P278"/>
    <mergeCell ref="K278:L278"/>
    <mergeCell ref="T275:V275"/>
    <mergeCell ref="I276:J276"/>
    <mergeCell ref="Q276:R276"/>
    <mergeCell ref="T276:V276"/>
    <mergeCell ref="K275:L275"/>
    <mergeCell ref="I275:J275"/>
    <mergeCell ref="Q275:R275"/>
    <mergeCell ref="O275:P275"/>
    <mergeCell ref="O276:P276"/>
    <mergeCell ref="K276:L276"/>
    <mergeCell ref="T273:V273"/>
    <mergeCell ref="I274:J274"/>
    <mergeCell ref="Q274:R274"/>
    <mergeCell ref="T274:V274"/>
    <mergeCell ref="K273:L273"/>
    <mergeCell ref="I273:J273"/>
    <mergeCell ref="Q273:R273"/>
    <mergeCell ref="O273:P273"/>
    <mergeCell ref="O274:P274"/>
    <mergeCell ref="K274:L274"/>
    <mergeCell ref="T271:V271"/>
    <mergeCell ref="I272:J272"/>
    <mergeCell ref="Q272:R272"/>
    <mergeCell ref="T272:V272"/>
    <mergeCell ref="K271:L271"/>
    <mergeCell ref="I271:J271"/>
    <mergeCell ref="Q271:R271"/>
    <mergeCell ref="O271:P271"/>
    <mergeCell ref="O272:P272"/>
    <mergeCell ref="K272:L272"/>
    <mergeCell ref="T269:V269"/>
    <mergeCell ref="I270:J270"/>
    <mergeCell ref="Q270:R270"/>
    <mergeCell ref="T270:V270"/>
    <mergeCell ref="K269:L269"/>
    <mergeCell ref="I269:J269"/>
    <mergeCell ref="Q269:R269"/>
    <mergeCell ref="O269:P269"/>
    <mergeCell ref="O270:P270"/>
    <mergeCell ref="K270:L270"/>
    <mergeCell ref="T267:V267"/>
    <mergeCell ref="I268:J268"/>
    <mergeCell ref="Q268:R268"/>
    <mergeCell ref="T268:V268"/>
    <mergeCell ref="K267:L267"/>
    <mergeCell ref="I267:J267"/>
    <mergeCell ref="Q267:R267"/>
    <mergeCell ref="O267:P267"/>
    <mergeCell ref="O268:P268"/>
    <mergeCell ref="K268:L268"/>
    <mergeCell ref="T265:V265"/>
    <mergeCell ref="I266:J266"/>
    <mergeCell ref="Q266:R266"/>
    <mergeCell ref="T266:V266"/>
    <mergeCell ref="K265:L265"/>
    <mergeCell ref="I265:J265"/>
    <mergeCell ref="Q265:R265"/>
    <mergeCell ref="O265:P265"/>
    <mergeCell ref="O266:P266"/>
    <mergeCell ref="K266:L266"/>
    <mergeCell ref="T263:V263"/>
    <mergeCell ref="I264:J264"/>
    <mergeCell ref="Q264:R264"/>
    <mergeCell ref="T264:V264"/>
    <mergeCell ref="K263:L263"/>
    <mergeCell ref="I263:J263"/>
    <mergeCell ref="Q263:R263"/>
    <mergeCell ref="O263:P263"/>
    <mergeCell ref="O264:P264"/>
    <mergeCell ref="K264:L264"/>
    <mergeCell ref="T261:V261"/>
    <mergeCell ref="I262:J262"/>
    <mergeCell ref="Q262:R262"/>
    <mergeCell ref="T262:V262"/>
    <mergeCell ref="K261:L261"/>
    <mergeCell ref="I261:J261"/>
    <mergeCell ref="Q261:R261"/>
    <mergeCell ref="O261:P261"/>
    <mergeCell ref="O262:P262"/>
    <mergeCell ref="K262:L262"/>
    <mergeCell ref="T259:V259"/>
    <mergeCell ref="I260:J260"/>
    <mergeCell ref="Q260:R260"/>
    <mergeCell ref="T260:V260"/>
    <mergeCell ref="K259:L259"/>
    <mergeCell ref="I259:J259"/>
    <mergeCell ref="Q259:R259"/>
    <mergeCell ref="O259:P259"/>
    <mergeCell ref="O260:P260"/>
    <mergeCell ref="K260:L260"/>
    <mergeCell ref="T257:V257"/>
    <mergeCell ref="I258:J258"/>
    <mergeCell ref="Q258:R258"/>
    <mergeCell ref="T258:V258"/>
    <mergeCell ref="K257:L257"/>
    <mergeCell ref="I257:J257"/>
    <mergeCell ref="Q257:R257"/>
    <mergeCell ref="O257:P257"/>
    <mergeCell ref="O258:P258"/>
    <mergeCell ref="K258:L258"/>
    <mergeCell ref="T255:V255"/>
    <mergeCell ref="I256:J256"/>
    <mergeCell ref="Q256:R256"/>
    <mergeCell ref="T256:V256"/>
    <mergeCell ref="K255:L255"/>
    <mergeCell ref="I255:J255"/>
    <mergeCell ref="Q255:R255"/>
    <mergeCell ref="O255:P255"/>
    <mergeCell ref="O256:P256"/>
    <mergeCell ref="K256:L256"/>
    <mergeCell ref="T253:V253"/>
    <mergeCell ref="I254:J254"/>
    <mergeCell ref="Q254:R254"/>
    <mergeCell ref="T254:V254"/>
    <mergeCell ref="K253:L253"/>
    <mergeCell ref="I253:J253"/>
    <mergeCell ref="Q253:R253"/>
    <mergeCell ref="O253:P253"/>
    <mergeCell ref="O254:P254"/>
    <mergeCell ref="K254:L254"/>
    <mergeCell ref="T251:V251"/>
    <mergeCell ref="I252:J252"/>
    <mergeCell ref="Q252:R252"/>
    <mergeCell ref="T252:V252"/>
    <mergeCell ref="K251:L251"/>
    <mergeCell ref="I251:J251"/>
    <mergeCell ref="Q251:R251"/>
    <mergeCell ref="O251:P251"/>
    <mergeCell ref="O252:P252"/>
    <mergeCell ref="K252:L252"/>
    <mergeCell ref="T249:V249"/>
    <mergeCell ref="I250:J250"/>
    <mergeCell ref="Q250:R250"/>
    <mergeCell ref="T250:V250"/>
    <mergeCell ref="K249:L249"/>
    <mergeCell ref="I249:J249"/>
    <mergeCell ref="Q249:R249"/>
    <mergeCell ref="O249:P249"/>
    <mergeCell ref="O250:P250"/>
    <mergeCell ref="K250:L250"/>
    <mergeCell ref="T247:V247"/>
    <mergeCell ref="I248:J248"/>
    <mergeCell ref="Q248:R248"/>
    <mergeCell ref="T248:V248"/>
    <mergeCell ref="K247:L247"/>
    <mergeCell ref="I247:J247"/>
    <mergeCell ref="Q247:R247"/>
    <mergeCell ref="O247:P247"/>
    <mergeCell ref="O248:P248"/>
    <mergeCell ref="K248:L248"/>
    <mergeCell ref="T245:V245"/>
    <mergeCell ref="I246:J246"/>
    <mergeCell ref="Q246:R246"/>
    <mergeCell ref="T246:V246"/>
    <mergeCell ref="K245:L245"/>
    <mergeCell ref="I245:J245"/>
    <mergeCell ref="Q245:R245"/>
    <mergeCell ref="O245:P245"/>
    <mergeCell ref="O246:P246"/>
    <mergeCell ref="K246:L246"/>
    <mergeCell ref="T243:V243"/>
    <mergeCell ref="I244:J244"/>
    <mergeCell ref="Q244:R244"/>
    <mergeCell ref="T244:V244"/>
    <mergeCell ref="K243:L243"/>
    <mergeCell ref="I243:J243"/>
    <mergeCell ref="Q243:R243"/>
    <mergeCell ref="O243:P243"/>
    <mergeCell ref="O244:P244"/>
    <mergeCell ref="K244:L244"/>
    <mergeCell ref="T241:V241"/>
    <mergeCell ref="I242:J242"/>
    <mergeCell ref="Q242:R242"/>
    <mergeCell ref="T242:V242"/>
    <mergeCell ref="K241:L241"/>
    <mergeCell ref="I241:J241"/>
    <mergeCell ref="Q241:R241"/>
    <mergeCell ref="O241:P241"/>
    <mergeCell ref="O242:P242"/>
    <mergeCell ref="K242:L242"/>
    <mergeCell ref="T239:V239"/>
    <mergeCell ref="I240:J240"/>
    <mergeCell ref="Q240:R240"/>
    <mergeCell ref="T240:V240"/>
    <mergeCell ref="K239:L239"/>
    <mergeCell ref="I239:J239"/>
    <mergeCell ref="Q239:R239"/>
    <mergeCell ref="O239:P239"/>
    <mergeCell ref="O240:P240"/>
    <mergeCell ref="K240:L240"/>
    <mergeCell ref="T237:V237"/>
    <mergeCell ref="I238:J238"/>
    <mergeCell ref="Q238:R238"/>
    <mergeCell ref="T238:V238"/>
    <mergeCell ref="K237:L237"/>
    <mergeCell ref="I237:J237"/>
    <mergeCell ref="Q237:R237"/>
    <mergeCell ref="O237:P237"/>
    <mergeCell ref="O238:P238"/>
    <mergeCell ref="K238:L238"/>
    <mergeCell ref="T235:V235"/>
    <mergeCell ref="I236:J236"/>
    <mergeCell ref="Q236:R236"/>
    <mergeCell ref="T236:V236"/>
    <mergeCell ref="K235:L235"/>
    <mergeCell ref="I235:J235"/>
    <mergeCell ref="Q235:R235"/>
    <mergeCell ref="O235:P235"/>
    <mergeCell ref="O236:P236"/>
    <mergeCell ref="K236:L236"/>
    <mergeCell ref="T233:V233"/>
    <mergeCell ref="I234:J234"/>
    <mergeCell ref="Q234:R234"/>
    <mergeCell ref="T234:V234"/>
    <mergeCell ref="K233:L233"/>
    <mergeCell ref="I233:J233"/>
    <mergeCell ref="Q233:R233"/>
    <mergeCell ref="O233:P233"/>
    <mergeCell ref="O234:P234"/>
    <mergeCell ref="K234:L234"/>
    <mergeCell ref="T231:V231"/>
    <mergeCell ref="I232:J232"/>
    <mergeCell ref="Q232:R232"/>
    <mergeCell ref="T232:V232"/>
    <mergeCell ref="K231:L231"/>
    <mergeCell ref="I231:J231"/>
    <mergeCell ref="Q231:R231"/>
    <mergeCell ref="O231:P231"/>
    <mergeCell ref="O232:P232"/>
    <mergeCell ref="K232:L232"/>
    <mergeCell ref="T229:V229"/>
    <mergeCell ref="I230:J230"/>
    <mergeCell ref="Q230:R230"/>
    <mergeCell ref="T230:V230"/>
    <mergeCell ref="K229:L229"/>
    <mergeCell ref="I229:J229"/>
    <mergeCell ref="Q229:R229"/>
    <mergeCell ref="O229:P229"/>
    <mergeCell ref="O230:P230"/>
    <mergeCell ref="K230:L230"/>
    <mergeCell ref="T227:V227"/>
    <mergeCell ref="I228:J228"/>
    <mergeCell ref="Q228:R228"/>
    <mergeCell ref="T228:V228"/>
    <mergeCell ref="K227:L227"/>
    <mergeCell ref="I227:J227"/>
    <mergeCell ref="Q227:R227"/>
    <mergeCell ref="O227:P227"/>
    <mergeCell ref="O228:P228"/>
    <mergeCell ref="K228:L228"/>
    <mergeCell ref="T225:V225"/>
    <mergeCell ref="I226:J226"/>
    <mergeCell ref="Q226:R226"/>
    <mergeCell ref="T226:V226"/>
    <mergeCell ref="K225:L225"/>
    <mergeCell ref="I225:J225"/>
    <mergeCell ref="Q225:R225"/>
    <mergeCell ref="O225:P225"/>
    <mergeCell ref="O226:P226"/>
    <mergeCell ref="K226:L226"/>
    <mergeCell ref="T223:V223"/>
    <mergeCell ref="I224:J224"/>
    <mergeCell ref="Q224:R224"/>
    <mergeCell ref="T224:V224"/>
    <mergeCell ref="K223:L223"/>
    <mergeCell ref="I223:J223"/>
    <mergeCell ref="Q223:R223"/>
    <mergeCell ref="O223:P223"/>
    <mergeCell ref="O224:P224"/>
    <mergeCell ref="K224:L224"/>
    <mergeCell ref="T221:V221"/>
    <mergeCell ref="I222:J222"/>
    <mergeCell ref="Q222:R222"/>
    <mergeCell ref="T222:V222"/>
    <mergeCell ref="K221:L221"/>
    <mergeCell ref="I221:J221"/>
    <mergeCell ref="Q221:R221"/>
    <mergeCell ref="O221:P221"/>
    <mergeCell ref="O222:P222"/>
    <mergeCell ref="K222:L222"/>
    <mergeCell ref="T219:V219"/>
    <mergeCell ref="I220:J220"/>
    <mergeCell ref="Q220:R220"/>
    <mergeCell ref="T220:V220"/>
    <mergeCell ref="K219:L219"/>
    <mergeCell ref="I219:J219"/>
    <mergeCell ref="Q219:R219"/>
    <mergeCell ref="O219:P219"/>
    <mergeCell ref="O220:P220"/>
    <mergeCell ref="K220:L220"/>
    <mergeCell ref="T217:V217"/>
    <mergeCell ref="I218:J218"/>
    <mergeCell ref="Q218:R218"/>
    <mergeCell ref="T218:V218"/>
    <mergeCell ref="K217:L217"/>
    <mergeCell ref="I217:J217"/>
    <mergeCell ref="Q217:R217"/>
    <mergeCell ref="O217:P217"/>
    <mergeCell ref="O218:P218"/>
    <mergeCell ref="K218:L218"/>
    <mergeCell ref="T215:V215"/>
    <mergeCell ref="I216:J216"/>
    <mergeCell ref="Q216:R216"/>
    <mergeCell ref="T216:V216"/>
    <mergeCell ref="K215:L215"/>
    <mergeCell ref="I215:J215"/>
    <mergeCell ref="Q215:R215"/>
    <mergeCell ref="O215:P215"/>
    <mergeCell ref="O216:P216"/>
    <mergeCell ref="K216:L216"/>
    <mergeCell ref="T213:V213"/>
    <mergeCell ref="I214:J214"/>
    <mergeCell ref="Q214:R214"/>
    <mergeCell ref="T214:V214"/>
    <mergeCell ref="K213:L213"/>
    <mergeCell ref="I213:J213"/>
    <mergeCell ref="Q213:R213"/>
    <mergeCell ref="O213:P213"/>
    <mergeCell ref="O214:P214"/>
    <mergeCell ref="K214:L214"/>
    <mergeCell ref="T211:V211"/>
    <mergeCell ref="I212:J212"/>
    <mergeCell ref="Q212:R212"/>
    <mergeCell ref="T212:V212"/>
    <mergeCell ref="K211:L211"/>
    <mergeCell ref="I211:J211"/>
    <mergeCell ref="Q211:R211"/>
    <mergeCell ref="O211:P211"/>
    <mergeCell ref="O212:P212"/>
    <mergeCell ref="K212:L212"/>
    <mergeCell ref="T209:V209"/>
    <mergeCell ref="I210:J210"/>
    <mergeCell ref="Q210:R210"/>
    <mergeCell ref="T210:V210"/>
    <mergeCell ref="K209:L209"/>
    <mergeCell ref="I209:J209"/>
    <mergeCell ref="Q209:R209"/>
    <mergeCell ref="O209:P209"/>
    <mergeCell ref="O210:P210"/>
    <mergeCell ref="K210:L210"/>
    <mergeCell ref="T207:V207"/>
    <mergeCell ref="I208:J208"/>
    <mergeCell ref="Q208:R208"/>
    <mergeCell ref="T208:V208"/>
    <mergeCell ref="K207:L207"/>
    <mergeCell ref="I207:J207"/>
    <mergeCell ref="Q207:R207"/>
    <mergeCell ref="O207:P207"/>
    <mergeCell ref="O208:P208"/>
    <mergeCell ref="K208:L208"/>
    <mergeCell ref="T205:V205"/>
    <mergeCell ref="I206:J206"/>
    <mergeCell ref="Q206:R206"/>
    <mergeCell ref="T206:V206"/>
    <mergeCell ref="K205:L205"/>
    <mergeCell ref="I205:J205"/>
    <mergeCell ref="Q205:R205"/>
    <mergeCell ref="O205:P205"/>
    <mergeCell ref="O206:P206"/>
    <mergeCell ref="K206:L206"/>
    <mergeCell ref="T203:V203"/>
    <mergeCell ref="I204:J204"/>
    <mergeCell ref="Q204:R204"/>
    <mergeCell ref="T204:V204"/>
    <mergeCell ref="K203:L203"/>
    <mergeCell ref="I203:J203"/>
    <mergeCell ref="Q203:R203"/>
    <mergeCell ref="O203:P203"/>
    <mergeCell ref="O204:P204"/>
    <mergeCell ref="K204:L204"/>
    <mergeCell ref="T201:V201"/>
    <mergeCell ref="I202:J202"/>
    <mergeCell ref="Q202:R202"/>
    <mergeCell ref="T202:V202"/>
    <mergeCell ref="K201:L201"/>
    <mergeCell ref="I201:J201"/>
    <mergeCell ref="Q201:R201"/>
    <mergeCell ref="O201:P201"/>
    <mergeCell ref="O202:P202"/>
    <mergeCell ref="K202:L202"/>
    <mergeCell ref="T199:V199"/>
    <mergeCell ref="I200:J200"/>
    <mergeCell ref="Q200:R200"/>
    <mergeCell ref="T200:V200"/>
    <mergeCell ref="K199:L199"/>
    <mergeCell ref="I199:J199"/>
    <mergeCell ref="Q199:R199"/>
    <mergeCell ref="O199:P199"/>
    <mergeCell ref="O200:P200"/>
    <mergeCell ref="K200:L200"/>
    <mergeCell ref="T197:V197"/>
    <mergeCell ref="I198:J198"/>
    <mergeCell ref="Q198:R198"/>
    <mergeCell ref="T198:V198"/>
    <mergeCell ref="K197:L197"/>
    <mergeCell ref="I197:J197"/>
    <mergeCell ref="Q197:R197"/>
    <mergeCell ref="O197:P197"/>
    <mergeCell ref="O198:P198"/>
    <mergeCell ref="K198:L198"/>
    <mergeCell ref="T195:V195"/>
    <mergeCell ref="I196:J196"/>
    <mergeCell ref="Q196:R196"/>
    <mergeCell ref="T196:V196"/>
    <mergeCell ref="K195:L195"/>
    <mergeCell ref="I195:J195"/>
    <mergeCell ref="Q195:R195"/>
    <mergeCell ref="O195:P195"/>
    <mergeCell ref="O196:P196"/>
    <mergeCell ref="K196:L196"/>
    <mergeCell ref="T193:V193"/>
    <mergeCell ref="I194:J194"/>
    <mergeCell ref="Q194:R194"/>
    <mergeCell ref="T194:V194"/>
    <mergeCell ref="K193:L193"/>
    <mergeCell ref="I193:J193"/>
    <mergeCell ref="Q193:R193"/>
    <mergeCell ref="O193:P193"/>
    <mergeCell ref="O194:P194"/>
    <mergeCell ref="K194:L194"/>
    <mergeCell ref="T191:V191"/>
    <mergeCell ref="I192:J192"/>
    <mergeCell ref="Q192:R192"/>
    <mergeCell ref="T192:V192"/>
    <mergeCell ref="K191:L191"/>
    <mergeCell ref="I191:J191"/>
    <mergeCell ref="Q191:R191"/>
    <mergeCell ref="O191:P191"/>
    <mergeCell ref="O192:P192"/>
    <mergeCell ref="K192:L192"/>
    <mergeCell ref="T189:V189"/>
    <mergeCell ref="I190:J190"/>
    <mergeCell ref="Q190:R190"/>
    <mergeCell ref="T190:V190"/>
    <mergeCell ref="K189:L189"/>
    <mergeCell ref="I189:J189"/>
    <mergeCell ref="Q189:R189"/>
    <mergeCell ref="O189:P189"/>
    <mergeCell ref="O190:P190"/>
    <mergeCell ref="K190:L190"/>
    <mergeCell ref="T187:V187"/>
    <mergeCell ref="I188:J188"/>
    <mergeCell ref="Q188:R188"/>
    <mergeCell ref="T188:V188"/>
    <mergeCell ref="K187:L187"/>
    <mergeCell ref="I187:J187"/>
    <mergeCell ref="Q187:R187"/>
    <mergeCell ref="O187:P187"/>
    <mergeCell ref="O188:P188"/>
    <mergeCell ref="K188:L188"/>
    <mergeCell ref="T185:V185"/>
    <mergeCell ref="I186:J186"/>
    <mergeCell ref="Q186:R186"/>
    <mergeCell ref="T186:V186"/>
    <mergeCell ref="K185:L185"/>
    <mergeCell ref="I185:J185"/>
    <mergeCell ref="Q185:R185"/>
    <mergeCell ref="O185:P185"/>
    <mergeCell ref="O186:P186"/>
    <mergeCell ref="K186:L186"/>
    <mergeCell ref="T183:V183"/>
    <mergeCell ref="I184:J184"/>
    <mergeCell ref="Q184:R184"/>
    <mergeCell ref="T184:V184"/>
    <mergeCell ref="K183:L183"/>
    <mergeCell ref="I183:J183"/>
    <mergeCell ref="Q183:R183"/>
    <mergeCell ref="O183:P183"/>
    <mergeCell ref="O184:P184"/>
    <mergeCell ref="K184:L184"/>
    <mergeCell ref="T181:V181"/>
    <mergeCell ref="I182:J182"/>
    <mergeCell ref="Q182:R182"/>
    <mergeCell ref="T182:V182"/>
    <mergeCell ref="K181:L181"/>
    <mergeCell ref="I181:J181"/>
    <mergeCell ref="Q181:R181"/>
    <mergeCell ref="O181:P181"/>
    <mergeCell ref="O182:P182"/>
    <mergeCell ref="K182:L182"/>
    <mergeCell ref="T179:V179"/>
    <mergeCell ref="I180:J180"/>
    <mergeCell ref="Q180:R180"/>
    <mergeCell ref="T180:V180"/>
    <mergeCell ref="K179:L179"/>
    <mergeCell ref="I179:J179"/>
    <mergeCell ref="Q179:R179"/>
    <mergeCell ref="O179:P179"/>
    <mergeCell ref="O180:P180"/>
    <mergeCell ref="K180:L180"/>
    <mergeCell ref="T177:V177"/>
    <mergeCell ref="I178:J178"/>
    <mergeCell ref="Q178:R178"/>
    <mergeCell ref="T178:V178"/>
    <mergeCell ref="K177:L177"/>
    <mergeCell ref="I177:J177"/>
    <mergeCell ref="Q177:R177"/>
    <mergeCell ref="O177:P177"/>
    <mergeCell ref="O178:P178"/>
    <mergeCell ref="K178:L178"/>
    <mergeCell ref="T175:V175"/>
    <mergeCell ref="I176:J176"/>
    <mergeCell ref="Q176:R176"/>
    <mergeCell ref="T176:V176"/>
    <mergeCell ref="K175:L175"/>
    <mergeCell ref="I175:J175"/>
    <mergeCell ref="Q175:R175"/>
    <mergeCell ref="O175:P175"/>
    <mergeCell ref="O176:P176"/>
    <mergeCell ref="K176:L176"/>
    <mergeCell ref="T173:V173"/>
    <mergeCell ref="I174:J174"/>
    <mergeCell ref="Q174:R174"/>
    <mergeCell ref="T174:V174"/>
    <mergeCell ref="K173:L173"/>
    <mergeCell ref="I173:J173"/>
    <mergeCell ref="Q173:R173"/>
    <mergeCell ref="O173:P173"/>
    <mergeCell ref="O174:P174"/>
    <mergeCell ref="K174:L174"/>
    <mergeCell ref="T171:V171"/>
    <mergeCell ref="I172:J172"/>
    <mergeCell ref="Q172:R172"/>
    <mergeCell ref="T172:V172"/>
    <mergeCell ref="K171:L171"/>
    <mergeCell ref="I171:J171"/>
    <mergeCell ref="Q171:R171"/>
    <mergeCell ref="O171:P171"/>
    <mergeCell ref="O172:P172"/>
    <mergeCell ref="K172:L172"/>
    <mergeCell ref="T169:V169"/>
    <mergeCell ref="I170:J170"/>
    <mergeCell ref="Q170:R170"/>
    <mergeCell ref="T170:V170"/>
    <mergeCell ref="K169:L169"/>
    <mergeCell ref="I169:J169"/>
    <mergeCell ref="Q169:R169"/>
    <mergeCell ref="O169:P169"/>
    <mergeCell ref="O170:P170"/>
    <mergeCell ref="K170:L170"/>
    <mergeCell ref="T167:V167"/>
    <mergeCell ref="I168:J168"/>
    <mergeCell ref="Q168:R168"/>
    <mergeCell ref="T168:V168"/>
    <mergeCell ref="K167:L167"/>
    <mergeCell ref="I167:J167"/>
    <mergeCell ref="Q167:R167"/>
    <mergeCell ref="O167:P167"/>
    <mergeCell ref="O168:P168"/>
    <mergeCell ref="K168:L168"/>
    <mergeCell ref="T165:V165"/>
    <mergeCell ref="I166:J166"/>
    <mergeCell ref="Q166:R166"/>
    <mergeCell ref="T166:V166"/>
    <mergeCell ref="K165:L165"/>
    <mergeCell ref="I165:J165"/>
    <mergeCell ref="Q165:R165"/>
    <mergeCell ref="O165:P165"/>
    <mergeCell ref="O166:P166"/>
    <mergeCell ref="K166:L166"/>
    <mergeCell ref="T163:V163"/>
    <mergeCell ref="I164:J164"/>
    <mergeCell ref="Q164:R164"/>
    <mergeCell ref="T164:V164"/>
    <mergeCell ref="K163:L163"/>
    <mergeCell ref="I163:J163"/>
    <mergeCell ref="Q163:R163"/>
    <mergeCell ref="O163:P163"/>
    <mergeCell ref="O164:P164"/>
    <mergeCell ref="K164:L164"/>
    <mergeCell ref="T161:V161"/>
    <mergeCell ref="I162:J162"/>
    <mergeCell ref="Q162:R162"/>
    <mergeCell ref="T162:V162"/>
    <mergeCell ref="K161:L161"/>
    <mergeCell ref="I161:J161"/>
    <mergeCell ref="Q161:R161"/>
    <mergeCell ref="O161:P161"/>
    <mergeCell ref="O162:P162"/>
    <mergeCell ref="K162:L162"/>
    <mergeCell ref="T159:V159"/>
    <mergeCell ref="I160:J160"/>
    <mergeCell ref="Q160:R160"/>
    <mergeCell ref="T160:V160"/>
    <mergeCell ref="K159:L159"/>
    <mergeCell ref="I159:J159"/>
    <mergeCell ref="Q159:R159"/>
    <mergeCell ref="O159:P159"/>
    <mergeCell ref="O160:P160"/>
    <mergeCell ref="K160:L160"/>
    <mergeCell ref="T157:V157"/>
    <mergeCell ref="I158:J158"/>
    <mergeCell ref="Q158:R158"/>
    <mergeCell ref="T158:V158"/>
    <mergeCell ref="K157:L157"/>
    <mergeCell ref="I157:J157"/>
    <mergeCell ref="Q157:R157"/>
    <mergeCell ref="O157:P157"/>
    <mergeCell ref="O158:P158"/>
    <mergeCell ref="K158:L158"/>
    <mergeCell ref="T155:V155"/>
    <mergeCell ref="I156:J156"/>
    <mergeCell ref="Q156:R156"/>
    <mergeCell ref="T156:V156"/>
    <mergeCell ref="K155:L155"/>
    <mergeCell ref="I155:J155"/>
    <mergeCell ref="Q155:R155"/>
    <mergeCell ref="O155:P155"/>
    <mergeCell ref="O156:P156"/>
    <mergeCell ref="K156:L156"/>
    <mergeCell ref="T153:V153"/>
    <mergeCell ref="I154:J154"/>
    <mergeCell ref="Q154:R154"/>
    <mergeCell ref="T154:V154"/>
    <mergeCell ref="K153:L153"/>
    <mergeCell ref="I153:J153"/>
    <mergeCell ref="Q153:R153"/>
    <mergeCell ref="O153:P153"/>
    <mergeCell ref="O154:P154"/>
    <mergeCell ref="K154:L154"/>
    <mergeCell ref="T151:V151"/>
    <mergeCell ref="I152:J152"/>
    <mergeCell ref="Q152:R152"/>
    <mergeCell ref="T152:V152"/>
    <mergeCell ref="K151:L151"/>
    <mergeCell ref="I151:J151"/>
    <mergeCell ref="Q151:R151"/>
    <mergeCell ref="O151:P151"/>
    <mergeCell ref="O152:P152"/>
    <mergeCell ref="K152:L152"/>
    <mergeCell ref="I144:J144"/>
    <mergeCell ref="Q144:R144"/>
    <mergeCell ref="T144:V144"/>
    <mergeCell ref="T149:V149"/>
    <mergeCell ref="I150:J150"/>
    <mergeCell ref="Q150:R150"/>
    <mergeCell ref="T150:V150"/>
    <mergeCell ref="K149:L149"/>
    <mergeCell ref="I149:J149"/>
    <mergeCell ref="Q149:R149"/>
    <mergeCell ref="O149:P149"/>
    <mergeCell ref="O150:P150"/>
    <mergeCell ref="K150:L150"/>
    <mergeCell ref="Q147:R147"/>
    <mergeCell ref="O147:P147"/>
    <mergeCell ref="O148:P148"/>
    <mergeCell ref="K148:L148"/>
    <mergeCell ref="T145:V145"/>
    <mergeCell ref="I146:J146"/>
    <mergeCell ref="Q146:R146"/>
    <mergeCell ref="T146:V146"/>
    <mergeCell ref="K145:L145"/>
    <mergeCell ref="I145:J145"/>
    <mergeCell ref="T147:V147"/>
    <mergeCell ref="I148:J148"/>
    <mergeCell ref="Q148:R148"/>
    <mergeCell ref="T148:V148"/>
    <mergeCell ref="K147:L147"/>
    <mergeCell ref="I147:J147"/>
    <mergeCell ref="B117:C117"/>
    <mergeCell ref="B118:C118"/>
    <mergeCell ref="S140:S141"/>
    <mergeCell ref="T140:V141"/>
    <mergeCell ref="Q145:R145"/>
    <mergeCell ref="O145:P145"/>
    <mergeCell ref="O146:P146"/>
    <mergeCell ref="K146:L146"/>
    <mergeCell ref="T143:V143"/>
    <mergeCell ref="I142:J142"/>
    <mergeCell ref="Q142:R142"/>
    <mergeCell ref="T142:V142"/>
    <mergeCell ref="K142:L142"/>
    <mergeCell ref="O142:P142"/>
    <mergeCell ref="O140:P141"/>
    <mergeCell ref="Q140:R141"/>
    <mergeCell ref="Q143:R143"/>
    <mergeCell ref="O143:P143"/>
    <mergeCell ref="M140:M141"/>
    <mergeCell ref="N140:N141"/>
    <mergeCell ref="K143:L143"/>
    <mergeCell ref="I143:J143"/>
    <mergeCell ref="O144:P144"/>
    <mergeCell ref="K144:L144"/>
    <mergeCell ref="B127:C127"/>
    <mergeCell ref="B121:C121"/>
    <mergeCell ref="F135:W135"/>
    <mergeCell ref="F136:W136"/>
    <mergeCell ref="F138:F141"/>
    <mergeCell ref="G138:H139"/>
    <mergeCell ref="I138:L139"/>
    <mergeCell ref="M138:N139"/>
    <mergeCell ref="O138:R139"/>
    <mergeCell ref="S138:V139"/>
    <mergeCell ref="G140:G141"/>
    <mergeCell ref="K140:L141"/>
    <mergeCell ref="C130:E130"/>
    <mergeCell ref="C132:E132"/>
    <mergeCell ref="C134:E134"/>
    <mergeCell ref="B122:C122"/>
    <mergeCell ref="B123:C123"/>
    <mergeCell ref="B124:C124"/>
    <mergeCell ref="B119:C119"/>
    <mergeCell ref="B120:C120"/>
    <mergeCell ref="H140:H141"/>
    <mergeCell ref="I140:J141"/>
    <mergeCell ref="C1:E1"/>
    <mergeCell ref="C3:E3"/>
    <mergeCell ref="A115:E115"/>
    <mergeCell ref="A7:A8"/>
    <mergeCell ref="D7:D8"/>
    <mergeCell ref="E7:E8"/>
    <mergeCell ref="A4:E4"/>
    <mergeCell ref="A5:E5"/>
    <mergeCell ref="A114:E114"/>
    <mergeCell ref="A68:A69"/>
    <mergeCell ref="C2:E2"/>
    <mergeCell ref="D68:D69"/>
    <mergeCell ref="E68:E69"/>
    <mergeCell ref="D6:E6"/>
    <mergeCell ref="A2:B2"/>
    <mergeCell ref="A1:B1"/>
    <mergeCell ref="B128:C128"/>
    <mergeCell ref="A117:A118"/>
    <mergeCell ref="B125:C125"/>
    <mergeCell ref="B126:C126"/>
  </mergeCells>
  <printOptions/>
  <pageMargins left="0.68" right="0.23" top="0.35" bottom="0.52" header="0.31" footer="0.18"/>
  <pageSetup firstPageNumber="1" useFirstPageNumber="1" horizontalDpi="600" verticalDpi="600" orientation="portrait" paperSize="9" r:id="rId4"/>
  <headerFooter alignWithMargins="0">
    <oddFooter>&amp;R&amp;".VnArial Narrow,Regular"&amp;14&amp;P</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AN49"/>
  <sheetViews>
    <sheetView zoomScale="115" zoomScaleNormal="115" zoomScalePageLayoutView="0" workbookViewId="0" topLeftCell="A4">
      <pane xSplit="1" ySplit="6" topLeftCell="B29" activePane="bottomRight" state="frozen"/>
      <selection pane="topLeft" activeCell="A4" sqref="A4"/>
      <selection pane="topRight" activeCell="B4" sqref="B4"/>
      <selection pane="bottomLeft" activeCell="A10" sqref="A10"/>
      <selection pane="bottomRight" activeCell="D39" sqref="D39"/>
    </sheetView>
  </sheetViews>
  <sheetFormatPr defaultColWidth="10.3984375" defaultRowHeight="15"/>
  <cols>
    <col min="1" max="1" width="36" style="951" customWidth="1"/>
    <col min="2" max="2" width="3.8984375" style="953" customWidth="1"/>
    <col min="3" max="3" width="7.09765625" style="1068" customWidth="1"/>
    <col min="4" max="4" width="11.19921875" style="1068" customWidth="1"/>
    <col min="5" max="5" width="11.5" style="1069" customWidth="1"/>
    <col min="6" max="6" width="11.19921875" style="958" customWidth="1"/>
    <col min="7" max="7" width="11.3984375" style="958" customWidth="1"/>
    <col min="8" max="8" width="23.8984375" style="947" hidden="1" customWidth="1"/>
    <col min="9" max="9" width="30.69921875" style="947" hidden="1" customWidth="1"/>
    <col min="10" max="10" width="17" style="948" hidden="1" customWidth="1"/>
    <col min="11" max="11" width="17" style="947" hidden="1" customWidth="1"/>
    <col min="12" max="12" width="13.09765625" style="949" hidden="1" customWidth="1"/>
    <col min="13" max="13" width="14.69921875" style="950" hidden="1" customWidth="1"/>
    <col min="14" max="14" width="16.5" style="950" hidden="1" customWidth="1"/>
    <col min="15" max="15" width="14.8984375" style="950" hidden="1" customWidth="1"/>
    <col min="16" max="16" width="16.3984375" style="950" hidden="1" customWidth="1"/>
    <col min="17" max="17" width="14.19921875" style="950" hidden="1" customWidth="1"/>
    <col min="18" max="18" width="10.3984375" style="950" hidden="1" customWidth="1"/>
    <col min="19" max="19" width="14.09765625" style="950" hidden="1" customWidth="1"/>
    <col min="20" max="20" width="22.8984375" style="950" hidden="1" customWidth="1"/>
    <col min="21" max="38" width="10.3984375" style="950" hidden="1" customWidth="1"/>
    <col min="39" max="16384" width="10.3984375" style="951" customWidth="1"/>
  </cols>
  <sheetData>
    <row r="1" spans="1:7" ht="15">
      <c r="A1" s="1127" t="s">
        <v>1331</v>
      </c>
      <c r="B1" s="1127"/>
      <c r="C1" s="1127"/>
      <c r="D1" s="1127"/>
      <c r="E1" s="1127"/>
      <c r="F1" s="1127"/>
      <c r="G1" s="1127"/>
    </row>
    <row r="2" spans="1:7" ht="15">
      <c r="A2" s="952" t="s">
        <v>1289</v>
      </c>
      <c r="B2" s="952"/>
      <c r="C2" s="1128" t="s">
        <v>1290</v>
      </c>
      <c r="D2" s="1128"/>
      <c r="E2" s="1128"/>
      <c r="F2" s="1128"/>
      <c r="G2" s="1128"/>
    </row>
    <row r="3" spans="3:7" ht="15.75">
      <c r="C3" s="1128" t="s">
        <v>1291</v>
      </c>
      <c r="D3" s="1128"/>
      <c r="E3" s="1128"/>
      <c r="F3" s="1128"/>
      <c r="G3" s="1128"/>
    </row>
    <row r="4" spans="1:7" ht="33.75" customHeight="1">
      <c r="A4" s="1129" t="s">
        <v>1292</v>
      </c>
      <c r="B4" s="1129"/>
      <c r="C4" s="1129"/>
      <c r="D4" s="1129"/>
      <c r="E4" s="1129"/>
      <c r="F4" s="1129"/>
      <c r="G4" s="1129"/>
    </row>
    <row r="5" spans="1:9" ht="18">
      <c r="A5" s="1130" t="s">
        <v>1293</v>
      </c>
      <c r="B5" s="1130"/>
      <c r="C5" s="1130"/>
      <c r="D5" s="1130"/>
      <c r="E5" s="1130"/>
      <c r="F5" s="1130"/>
      <c r="G5" s="1130"/>
      <c r="I5" s="1070" t="s">
        <v>1294</v>
      </c>
    </row>
    <row r="6" spans="1:11" ht="11.25" customHeight="1" hidden="1">
      <c r="A6" s="954"/>
      <c r="C6" s="955"/>
      <c r="D6" s="955"/>
      <c r="E6" s="956"/>
      <c r="F6" s="957"/>
      <c r="H6" s="959"/>
      <c r="I6" s="959"/>
      <c r="J6" s="960"/>
      <c r="K6" s="959"/>
    </row>
    <row r="7" spans="1:7" ht="14.25" customHeight="1" thickBot="1">
      <c r="A7" s="961"/>
      <c r="C7" s="955"/>
      <c r="D7" s="955"/>
      <c r="E7" s="956"/>
      <c r="F7" s="1131" t="s">
        <v>1295</v>
      </c>
      <c r="G7" s="1131"/>
    </row>
    <row r="8" spans="1:38" s="967" customFormat="1" ht="37.5" customHeight="1" thickTop="1">
      <c r="A8" s="1132" t="s">
        <v>1296</v>
      </c>
      <c r="B8" s="962" t="s">
        <v>1297</v>
      </c>
      <c r="C8" s="1139" t="s">
        <v>1298</v>
      </c>
      <c r="D8" s="1135" t="s">
        <v>1299</v>
      </c>
      <c r="E8" s="1136"/>
      <c r="F8" s="1137" t="s">
        <v>1300</v>
      </c>
      <c r="G8" s="1138"/>
      <c r="H8" s="963" t="s">
        <v>1301</v>
      </c>
      <c r="I8" s="963"/>
      <c r="J8" s="964"/>
      <c r="K8" s="963"/>
      <c r="L8" s="965"/>
      <c r="M8" s="966"/>
      <c r="N8" s="966"/>
      <c r="O8" s="966"/>
      <c r="P8" s="966"/>
      <c r="Q8" s="966"/>
      <c r="R8" s="966"/>
      <c r="S8" s="966"/>
      <c r="T8" s="966"/>
      <c r="U8" s="966"/>
      <c r="V8" s="966"/>
      <c r="W8" s="966"/>
      <c r="X8" s="966"/>
      <c r="Y8" s="966"/>
      <c r="Z8" s="966"/>
      <c r="AA8" s="966"/>
      <c r="AB8" s="966"/>
      <c r="AC8" s="966"/>
      <c r="AD8" s="966"/>
      <c r="AE8" s="966"/>
      <c r="AF8" s="966"/>
      <c r="AG8" s="966"/>
      <c r="AH8" s="966"/>
      <c r="AI8" s="966"/>
      <c r="AJ8" s="966"/>
      <c r="AK8" s="966"/>
      <c r="AL8" s="966"/>
    </row>
    <row r="9" spans="1:38" s="967" customFormat="1" ht="15.75">
      <c r="A9" s="1133"/>
      <c r="B9" s="968" t="s">
        <v>781</v>
      </c>
      <c r="C9" s="1140"/>
      <c r="D9" s="969" t="s">
        <v>1302</v>
      </c>
      <c r="E9" s="970" t="s">
        <v>1303</v>
      </c>
      <c r="F9" s="971" t="s">
        <v>1302</v>
      </c>
      <c r="G9" s="972" t="s">
        <v>1304</v>
      </c>
      <c r="H9" s="973"/>
      <c r="I9" s="973"/>
      <c r="J9" s="974"/>
      <c r="K9" s="973"/>
      <c r="L9" s="975"/>
      <c r="M9" s="976"/>
      <c r="N9" s="976"/>
      <c r="O9" s="976"/>
      <c r="P9" s="976"/>
      <c r="Q9" s="976"/>
      <c r="R9" s="966"/>
      <c r="S9" s="966"/>
      <c r="T9" s="966"/>
      <c r="U9" s="966"/>
      <c r="V9" s="966"/>
      <c r="W9" s="966"/>
      <c r="X9" s="966"/>
      <c r="Y9" s="966"/>
      <c r="Z9" s="966"/>
      <c r="AA9" s="966"/>
      <c r="AB9" s="966"/>
      <c r="AC9" s="966"/>
      <c r="AD9" s="966"/>
      <c r="AE9" s="966"/>
      <c r="AF9" s="966"/>
      <c r="AG9" s="966"/>
      <c r="AH9" s="966"/>
      <c r="AI9" s="966"/>
      <c r="AJ9" s="966"/>
      <c r="AK9" s="966"/>
      <c r="AL9" s="966"/>
    </row>
    <row r="10" spans="1:38" s="967" customFormat="1" ht="30" customHeight="1">
      <c r="A10" s="977" t="s">
        <v>1305</v>
      </c>
      <c r="B10" s="978" t="s">
        <v>1349</v>
      </c>
      <c r="C10" s="979" t="s">
        <v>1306</v>
      </c>
      <c r="D10" s="980">
        <f aca="true" t="shared" si="0" ref="D10:D26">F10-H10</f>
        <v>406178477278</v>
      </c>
      <c r="E10" s="981">
        <v>300464831593</v>
      </c>
      <c r="F10" s="982">
        <v>812379735527</v>
      </c>
      <c r="G10" s="983">
        <v>706337587511</v>
      </c>
      <c r="H10" s="973">
        <v>406201258249</v>
      </c>
      <c r="I10" s="974" t="s">
        <v>1307</v>
      </c>
      <c r="J10" s="974">
        <f aca="true" t="shared" si="1" ref="J10:J26">D10-E10</f>
        <v>105713645685</v>
      </c>
      <c r="K10" s="973">
        <f aca="true" t="shared" si="2" ref="K10:K26">F10-G10</f>
        <v>106042148016</v>
      </c>
      <c r="L10" s="984"/>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6"/>
      <c r="AL10" s="966"/>
    </row>
    <row r="11" spans="1:38" s="994" customFormat="1" ht="30" customHeight="1">
      <c r="A11" s="985" t="s">
        <v>1308</v>
      </c>
      <c r="B11" s="986" t="s">
        <v>1352</v>
      </c>
      <c r="C11" s="987"/>
      <c r="D11" s="988">
        <f t="shared" si="0"/>
        <v>0</v>
      </c>
      <c r="E11" s="989">
        <v>0</v>
      </c>
      <c r="F11" s="990">
        <v>0</v>
      </c>
      <c r="G11" s="991">
        <v>0</v>
      </c>
      <c r="H11" s="947">
        <v>0</v>
      </c>
      <c r="I11" s="947"/>
      <c r="J11" s="974">
        <f t="shared" si="1"/>
        <v>0</v>
      </c>
      <c r="K11" s="973">
        <f t="shared" si="2"/>
        <v>0</v>
      </c>
      <c r="L11" s="992"/>
      <c r="M11" s="993"/>
      <c r="N11" s="993"/>
      <c r="O11" s="993"/>
      <c r="P11" s="966"/>
      <c r="Q11" s="966"/>
      <c r="R11" s="993"/>
      <c r="S11" s="993"/>
      <c r="T11" s="993"/>
      <c r="U11" s="993"/>
      <c r="V11" s="993"/>
      <c r="W11" s="993"/>
      <c r="X11" s="993"/>
      <c r="Y11" s="993"/>
      <c r="Z11" s="993"/>
      <c r="AA11" s="993"/>
      <c r="AB11" s="993"/>
      <c r="AC11" s="993"/>
      <c r="AD11" s="993"/>
      <c r="AE11" s="993"/>
      <c r="AF11" s="993"/>
      <c r="AG11" s="993"/>
      <c r="AH11" s="993"/>
      <c r="AI11" s="993"/>
      <c r="AJ11" s="993"/>
      <c r="AK11" s="993"/>
      <c r="AL11" s="993"/>
    </row>
    <row r="12" spans="1:38" s="967" customFormat="1" ht="30" customHeight="1">
      <c r="A12" s="995" t="s">
        <v>1309</v>
      </c>
      <c r="B12" s="996">
        <v>10</v>
      </c>
      <c r="C12" s="997"/>
      <c r="D12" s="998">
        <f t="shared" si="0"/>
        <v>406178477278</v>
      </c>
      <c r="E12" s="999">
        <v>300464831593</v>
      </c>
      <c r="F12" s="1000">
        <f>F10-F11</f>
        <v>812379735527</v>
      </c>
      <c r="G12" s="1001">
        <v>706337587511</v>
      </c>
      <c r="H12" s="973">
        <v>406201258249</v>
      </c>
      <c r="I12" s="973"/>
      <c r="J12" s="974">
        <f t="shared" si="1"/>
        <v>105713645685</v>
      </c>
      <c r="K12" s="973">
        <f t="shared" si="2"/>
        <v>106042148016</v>
      </c>
      <c r="L12" s="984"/>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6"/>
      <c r="AL12" s="966"/>
    </row>
    <row r="13" spans="1:38" s="967" customFormat="1" ht="30" customHeight="1">
      <c r="A13" s="977" t="s">
        <v>1310</v>
      </c>
      <c r="B13" s="996">
        <v>11</v>
      </c>
      <c r="C13" s="997" t="s">
        <v>1311</v>
      </c>
      <c r="D13" s="998">
        <f t="shared" si="0"/>
        <v>360137336958.2562</v>
      </c>
      <c r="E13" s="1002">
        <v>260326137909.74323</v>
      </c>
      <c r="F13" s="1003">
        <v>712857646925</v>
      </c>
      <c r="G13" s="1004">
        <v>617203194300</v>
      </c>
      <c r="H13" s="973">
        <v>352720309966.7438</v>
      </c>
      <c r="I13" s="973"/>
      <c r="J13" s="974">
        <f t="shared" si="1"/>
        <v>99811199048.513</v>
      </c>
      <c r="K13" s="973">
        <f t="shared" si="2"/>
        <v>95654452625</v>
      </c>
      <c r="L13" s="965"/>
      <c r="M13" s="966"/>
      <c r="N13" s="966"/>
      <c r="O13" s="966"/>
      <c r="P13" s="966"/>
      <c r="Q13" s="966"/>
      <c r="R13" s="966"/>
      <c r="S13" s="966"/>
      <c r="T13" s="966"/>
      <c r="U13" s="966"/>
      <c r="V13" s="966"/>
      <c r="W13" s="966"/>
      <c r="X13" s="966"/>
      <c r="Y13" s="966"/>
      <c r="Z13" s="966"/>
      <c r="AA13" s="966"/>
      <c r="AB13" s="966"/>
      <c r="AC13" s="966"/>
      <c r="AD13" s="966"/>
      <c r="AE13" s="966"/>
      <c r="AF13" s="966"/>
      <c r="AG13" s="966"/>
      <c r="AH13" s="966"/>
      <c r="AI13" s="966"/>
      <c r="AJ13" s="966"/>
      <c r="AK13" s="966"/>
      <c r="AL13" s="966"/>
    </row>
    <row r="14" spans="1:38" s="967" customFormat="1" ht="30" customHeight="1">
      <c r="A14" s="995" t="s">
        <v>1312</v>
      </c>
      <c r="B14" s="996">
        <v>20</v>
      </c>
      <c r="C14" s="997"/>
      <c r="D14" s="998">
        <f t="shared" si="0"/>
        <v>46041140319.743774</v>
      </c>
      <c r="E14" s="998">
        <v>40138693683.256775</v>
      </c>
      <c r="F14" s="1005">
        <f>F12-F13</f>
        <v>99522088602</v>
      </c>
      <c r="G14" s="1006">
        <v>89134393211</v>
      </c>
      <c r="H14" s="973">
        <v>53480948282.256226</v>
      </c>
      <c r="I14" s="1007"/>
      <c r="J14" s="974">
        <f t="shared" si="1"/>
        <v>5902446636.4869995</v>
      </c>
      <c r="K14" s="973">
        <f t="shared" si="2"/>
        <v>10387695391</v>
      </c>
      <c r="L14" s="984"/>
      <c r="M14" s="966"/>
      <c r="N14" s="966"/>
      <c r="O14" s="966"/>
      <c r="P14" s="966"/>
      <c r="Q14" s="966"/>
      <c r="R14" s="966"/>
      <c r="S14" s="966"/>
      <c r="T14" s="966"/>
      <c r="U14" s="966"/>
      <c r="V14" s="966"/>
      <c r="W14" s="966"/>
      <c r="X14" s="966"/>
      <c r="Y14" s="966"/>
      <c r="Z14" s="966"/>
      <c r="AA14" s="966"/>
      <c r="AB14" s="966"/>
      <c r="AC14" s="966"/>
      <c r="AD14" s="966"/>
      <c r="AE14" s="966"/>
      <c r="AF14" s="966"/>
      <c r="AG14" s="966"/>
      <c r="AH14" s="966"/>
      <c r="AI14" s="966"/>
      <c r="AJ14" s="966"/>
      <c r="AK14" s="966"/>
      <c r="AL14" s="966"/>
    </row>
    <row r="15" spans="1:38" s="994" customFormat="1" ht="30" customHeight="1">
      <c r="A15" s="1008" t="s">
        <v>1313</v>
      </c>
      <c r="B15" s="1009">
        <v>21</v>
      </c>
      <c r="C15" s="987" t="s">
        <v>1314</v>
      </c>
      <c r="D15" s="988">
        <f t="shared" si="0"/>
        <v>78465503</v>
      </c>
      <c r="E15" s="989">
        <v>86842387</v>
      </c>
      <c r="F15" s="1010">
        <v>126837533</v>
      </c>
      <c r="G15" s="991">
        <v>276156399</v>
      </c>
      <c r="H15" s="947">
        <v>48372030</v>
      </c>
      <c r="I15" s="947"/>
      <c r="J15" s="974">
        <f t="shared" si="1"/>
        <v>-8376884</v>
      </c>
      <c r="K15" s="973">
        <f t="shared" si="2"/>
        <v>-149318866</v>
      </c>
      <c r="L15" s="992"/>
      <c r="M15" s="993"/>
      <c r="N15" s="993"/>
      <c r="O15" s="993"/>
      <c r="P15" s="966"/>
      <c r="Q15" s="966"/>
      <c r="R15" s="993"/>
      <c r="S15" s="993"/>
      <c r="T15" s="993"/>
      <c r="U15" s="993"/>
      <c r="V15" s="993"/>
      <c r="W15" s="993"/>
      <c r="X15" s="993"/>
      <c r="Y15" s="993"/>
      <c r="Z15" s="993"/>
      <c r="AA15" s="993"/>
      <c r="AB15" s="993"/>
      <c r="AC15" s="993"/>
      <c r="AD15" s="993"/>
      <c r="AE15" s="993"/>
      <c r="AF15" s="993"/>
      <c r="AG15" s="993"/>
      <c r="AH15" s="993"/>
      <c r="AI15" s="993"/>
      <c r="AJ15" s="993"/>
      <c r="AK15" s="993"/>
      <c r="AL15" s="993"/>
    </row>
    <row r="16" spans="1:38" s="994" customFormat="1" ht="30" customHeight="1">
      <c r="A16" s="1011" t="s">
        <v>1315</v>
      </c>
      <c r="B16" s="1012">
        <v>22</v>
      </c>
      <c r="C16" s="987" t="s">
        <v>1316</v>
      </c>
      <c r="D16" s="988">
        <f t="shared" si="0"/>
        <v>13683228408</v>
      </c>
      <c r="E16" s="989">
        <v>17465996257</v>
      </c>
      <c r="F16" s="1010">
        <v>28977623266</v>
      </c>
      <c r="G16" s="991">
        <v>35866036952</v>
      </c>
      <c r="H16" s="947">
        <v>15294394858</v>
      </c>
      <c r="I16" s="947"/>
      <c r="J16" s="974">
        <f t="shared" si="1"/>
        <v>-3782767849</v>
      </c>
      <c r="K16" s="973">
        <f t="shared" si="2"/>
        <v>-6888413686</v>
      </c>
      <c r="L16" s="992"/>
      <c r="M16" s="993"/>
      <c r="N16" s="993"/>
      <c r="O16" s="993"/>
      <c r="P16" s="966"/>
      <c r="Q16" s="966"/>
      <c r="R16" s="993"/>
      <c r="S16" s="993"/>
      <c r="T16" s="993"/>
      <c r="U16" s="993"/>
      <c r="V16" s="993"/>
      <c r="W16" s="993"/>
      <c r="X16" s="993"/>
      <c r="Y16" s="993"/>
      <c r="Z16" s="993"/>
      <c r="AA16" s="993"/>
      <c r="AB16" s="993"/>
      <c r="AC16" s="993"/>
      <c r="AD16" s="993"/>
      <c r="AE16" s="993"/>
      <c r="AF16" s="993"/>
      <c r="AG16" s="993"/>
      <c r="AH16" s="993"/>
      <c r="AI16" s="993"/>
      <c r="AJ16" s="993"/>
      <c r="AK16" s="993"/>
      <c r="AL16" s="993"/>
    </row>
    <row r="17" spans="1:38" s="994" customFormat="1" ht="30" customHeight="1">
      <c r="A17" s="1013" t="s">
        <v>1317</v>
      </c>
      <c r="B17" s="1012">
        <v>23</v>
      </c>
      <c r="C17" s="1014"/>
      <c r="D17" s="1015">
        <f t="shared" si="0"/>
        <v>13683228408</v>
      </c>
      <c r="E17" s="1016">
        <v>17465996257</v>
      </c>
      <c r="F17" s="1017">
        <f>F16</f>
        <v>28977623266</v>
      </c>
      <c r="G17" s="1018">
        <v>35866036952</v>
      </c>
      <c r="H17" s="947">
        <v>15294394858</v>
      </c>
      <c r="I17" s="947"/>
      <c r="J17" s="974">
        <f t="shared" si="1"/>
        <v>-3782767849</v>
      </c>
      <c r="K17" s="973">
        <f t="shared" si="2"/>
        <v>-6888413686</v>
      </c>
      <c r="L17" s="992"/>
      <c r="M17" s="993"/>
      <c r="N17" s="993"/>
      <c r="O17" s="993"/>
      <c r="P17" s="966"/>
      <c r="Q17" s="966"/>
      <c r="R17" s="993"/>
      <c r="S17" s="993"/>
      <c r="T17" s="993"/>
      <c r="U17" s="993"/>
      <c r="V17" s="993"/>
      <c r="W17" s="993"/>
      <c r="X17" s="993"/>
      <c r="Y17" s="993"/>
      <c r="Z17" s="993"/>
      <c r="AA17" s="993"/>
      <c r="AB17" s="993"/>
      <c r="AC17" s="993"/>
      <c r="AD17" s="993"/>
      <c r="AE17" s="993"/>
      <c r="AF17" s="993"/>
      <c r="AG17" s="993"/>
      <c r="AH17" s="993"/>
      <c r="AI17" s="993"/>
      <c r="AJ17" s="993"/>
      <c r="AK17" s="993"/>
      <c r="AL17" s="993"/>
    </row>
    <row r="18" spans="1:38" s="994" customFormat="1" ht="30" customHeight="1">
      <c r="A18" s="1008" t="s">
        <v>1318</v>
      </c>
      <c r="B18" s="1009">
        <v>24</v>
      </c>
      <c r="C18" s="987"/>
      <c r="D18" s="988">
        <f t="shared" si="0"/>
        <v>6197033728</v>
      </c>
      <c r="E18" s="989">
        <v>5995265344</v>
      </c>
      <c r="F18" s="1019">
        <v>12054786189</v>
      </c>
      <c r="G18" s="991">
        <v>12579839929</v>
      </c>
      <c r="H18" s="947">
        <v>5857752461</v>
      </c>
      <c r="I18" s="947"/>
      <c r="J18" s="974">
        <f t="shared" si="1"/>
        <v>201768384</v>
      </c>
      <c r="K18" s="973">
        <f t="shared" si="2"/>
        <v>-525053740</v>
      </c>
      <c r="L18" s="992"/>
      <c r="M18" s="993"/>
      <c r="N18" s="993"/>
      <c r="O18" s="993"/>
      <c r="P18" s="966"/>
      <c r="Q18" s="966"/>
      <c r="R18" s="993"/>
      <c r="S18" s="993"/>
      <c r="T18" s="993"/>
      <c r="U18" s="993"/>
      <c r="V18" s="993"/>
      <c r="W18" s="993"/>
      <c r="X18" s="993"/>
      <c r="Y18" s="993"/>
      <c r="Z18" s="993"/>
      <c r="AA18" s="993"/>
      <c r="AB18" s="993"/>
      <c r="AC18" s="993"/>
      <c r="AD18" s="993"/>
      <c r="AE18" s="993"/>
      <c r="AF18" s="993"/>
      <c r="AG18" s="993"/>
      <c r="AH18" s="993"/>
      <c r="AI18" s="993"/>
      <c r="AJ18" s="993"/>
      <c r="AK18" s="993"/>
      <c r="AL18" s="993"/>
    </row>
    <row r="19" spans="1:38" s="994" customFormat="1" ht="30" customHeight="1">
      <c r="A19" s="1008" t="s">
        <v>1319</v>
      </c>
      <c r="B19" s="1009">
        <v>25</v>
      </c>
      <c r="C19" s="987"/>
      <c r="D19" s="988">
        <f t="shared" si="0"/>
        <v>25641228020</v>
      </c>
      <c r="E19" s="989">
        <v>20822168514</v>
      </c>
      <c r="F19" s="1019">
        <v>56464076953</v>
      </c>
      <c r="G19" s="991">
        <v>45069074969</v>
      </c>
      <c r="H19" s="947">
        <v>30822848933</v>
      </c>
      <c r="I19" s="947"/>
      <c r="J19" s="974">
        <f t="shared" si="1"/>
        <v>4819059506</v>
      </c>
      <c r="K19" s="973">
        <f t="shared" si="2"/>
        <v>11395001984</v>
      </c>
      <c r="L19" s="992"/>
      <c r="M19" s="993"/>
      <c r="N19" s="993"/>
      <c r="O19" s="993"/>
      <c r="P19" s="966"/>
      <c r="Q19" s="966"/>
      <c r="R19" s="993"/>
      <c r="S19" s="993"/>
      <c r="T19" s="993"/>
      <c r="U19" s="993"/>
      <c r="V19" s="993"/>
      <c r="W19" s="993"/>
      <c r="X19" s="993"/>
      <c r="Y19" s="993"/>
      <c r="Z19" s="993"/>
      <c r="AA19" s="993"/>
      <c r="AB19" s="993"/>
      <c r="AC19" s="993"/>
      <c r="AD19" s="993"/>
      <c r="AE19" s="993"/>
      <c r="AF19" s="993"/>
      <c r="AG19" s="993"/>
      <c r="AH19" s="993"/>
      <c r="AI19" s="993"/>
      <c r="AJ19" s="993"/>
      <c r="AK19" s="993"/>
      <c r="AL19" s="993"/>
    </row>
    <row r="20" spans="1:38" s="967" customFormat="1" ht="30" customHeight="1">
      <c r="A20" s="1020" t="s">
        <v>1332</v>
      </c>
      <c r="B20" s="996">
        <v>30</v>
      </c>
      <c r="C20" s="997"/>
      <c r="D20" s="998">
        <f t="shared" si="0"/>
        <v>598115666.7437744</v>
      </c>
      <c r="E20" s="999">
        <v>-4057894044.743225</v>
      </c>
      <c r="F20" s="1005">
        <f>F14+F15-F16-F18-F19</f>
        <v>2152439727</v>
      </c>
      <c r="G20" s="1021">
        <v>-4104402240</v>
      </c>
      <c r="H20" s="973">
        <v>1554324060.2562256</v>
      </c>
      <c r="I20" s="973"/>
      <c r="J20" s="974">
        <f t="shared" si="1"/>
        <v>4656009711.4869995</v>
      </c>
      <c r="K20" s="973">
        <f t="shared" si="2"/>
        <v>6256841967</v>
      </c>
      <c r="L20" s="984"/>
      <c r="M20" s="966"/>
      <c r="N20" s="966"/>
      <c r="O20" s="966"/>
      <c r="P20" s="966"/>
      <c r="Q20" s="966"/>
      <c r="R20" s="966"/>
      <c r="S20" s="966"/>
      <c r="T20" s="966"/>
      <c r="U20" s="966"/>
      <c r="V20" s="966"/>
      <c r="W20" s="966"/>
      <c r="X20" s="966"/>
      <c r="Y20" s="966"/>
      <c r="Z20" s="966"/>
      <c r="AA20" s="966"/>
      <c r="AB20" s="966"/>
      <c r="AC20" s="966"/>
      <c r="AD20" s="966"/>
      <c r="AE20" s="966"/>
      <c r="AF20" s="966"/>
      <c r="AG20" s="966"/>
      <c r="AH20" s="966"/>
      <c r="AI20" s="966"/>
      <c r="AJ20" s="966"/>
      <c r="AK20" s="966"/>
      <c r="AL20" s="966"/>
    </row>
    <row r="21" spans="1:38" s="994" customFormat="1" ht="30" customHeight="1">
      <c r="A21" s="1008" t="s">
        <v>1320</v>
      </c>
      <c r="B21" s="1022">
        <v>31</v>
      </c>
      <c r="C21" s="987"/>
      <c r="D21" s="988">
        <f t="shared" si="0"/>
        <v>1279089106</v>
      </c>
      <c r="E21" s="989">
        <v>4944359066</v>
      </c>
      <c r="F21" s="1010">
        <v>5466550689</v>
      </c>
      <c r="G21" s="991">
        <v>7373936525</v>
      </c>
      <c r="H21" s="947">
        <v>4187461583</v>
      </c>
      <c r="I21" s="947"/>
      <c r="J21" s="974">
        <f t="shared" si="1"/>
        <v>-3665269960</v>
      </c>
      <c r="K21" s="973">
        <f t="shared" si="2"/>
        <v>-1907385836</v>
      </c>
      <c r="L21" s="992"/>
      <c r="M21" s="993"/>
      <c r="N21" s="993"/>
      <c r="O21" s="993"/>
      <c r="P21" s="966"/>
      <c r="Q21" s="966"/>
      <c r="R21" s="993"/>
      <c r="S21" s="993"/>
      <c r="T21" s="993"/>
      <c r="U21" s="993"/>
      <c r="V21" s="993"/>
      <c r="W21" s="993"/>
      <c r="X21" s="993"/>
      <c r="Y21" s="993"/>
      <c r="Z21" s="993"/>
      <c r="AA21" s="993"/>
      <c r="AB21" s="993"/>
      <c r="AC21" s="993"/>
      <c r="AD21" s="993"/>
      <c r="AE21" s="993"/>
      <c r="AF21" s="993"/>
      <c r="AG21" s="993"/>
      <c r="AH21" s="993"/>
      <c r="AI21" s="993"/>
      <c r="AJ21" s="993"/>
      <c r="AK21" s="993"/>
      <c r="AL21" s="993"/>
    </row>
    <row r="22" spans="1:38" s="1023" customFormat="1" ht="30" customHeight="1">
      <c r="A22" s="1008" t="s">
        <v>1321</v>
      </c>
      <c r="B22" s="1012">
        <v>32</v>
      </c>
      <c r="C22" s="987"/>
      <c r="D22" s="988">
        <f t="shared" si="0"/>
        <v>1017204040</v>
      </c>
      <c r="E22" s="989">
        <v>1714371361</v>
      </c>
      <c r="F22" s="1010">
        <v>4443403479</v>
      </c>
      <c r="G22" s="991">
        <v>2713304667</v>
      </c>
      <c r="H22" s="947">
        <v>3426199439</v>
      </c>
      <c r="I22" s="947"/>
      <c r="J22" s="974">
        <f t="shared" si="1"/>
        <v>-697167321</v>
      </c>
      <c r="K22" s="973">
        <f t="shared" si="2"/>
        <v>1730098812</v>
      </c>
      <c r="L22" s="992"/>
      <c r="M22" s="993"/>
      <c r="N22" s="993"/>
      <c r="O22" s="993"/>
      <c r="P22" s="966"/>
      <c r="Q22" s="966"/>
      <c r="R22" s="1074"/>
      <c r="S22" s="1074"/>
      <c r="T22" s="993"/>
      <c r="U22" s="1074"/>
      <c r="V22" s="1074"/>
      <c r="W22" s="1074"/>
      <c r="X22" s="1074"/>
      <c r="Y22" s="1074"/>
      <c r="Z22" s="1074"/>
      <c r="AA22" s="1074"/>
      <c r="AB22" s="1074"/>
      <c r="AC22" s="1074"/>
      <c r="AD22" s="1074"/>
      <c r="AE22" s="1074"/>
      <c r="AF22" s="1074"/>
      <c r="AG22" s="1074"/>
      <c r="AH22" s="1074"/>
      <c r="AI22" s="1074"/>
      <c r="AJ22" s="1074"/>
      <c r="AK22" s="1074"/>
      <c r="AL22" s="1074"/>
    </row>
    <row r="23" spans="1:38" s="967" customFormat="1" ht="30" customHeight="1">
      <c r="A23" s="1024" t="s">
        <v>1322</v>
      </c>
      <c r="B23" s="996">
        <v>40</v>
      </c>
      <c r="C23" s="997"/>
      <c r="D23" s="998">
        <f t="shared" si="0"/>
        <v>261885066</v>
      </c>
      <c r="E23" s="1025">
        <v>3229987705</v>
      </c>
      <c r="F23" s="1005">
        <f>F21-F22</f>
        <v>1023147210</v>
      </c>
      <c r="G23" s="1021">
        <v>4660631858</v>
      </c>
      <c r="H23" s="973">
        <v>761262144</v>
      </c>
      <c r="I23" s="973"/>
      <c r="J23" s="974">
        <f t="shared" si="1"/>
        <v>-2968102639</v>
      </c>
      <c r="K23" s="973">
        <f t="shared" si="2"/>
        <v>-3637484648</v>
      </c>
      <c r="L23" s="984"/>
      <c r="M23" s="966"/>
      <c r="N23" s="1026"/>
      <c r="O23" s="966"/>
      <c r="P23" s="966"/>
      <c r="Q23" s="966"/>
      <c r="R23" s="966"/>
      <c r="S23" s="966"/>
      <c r="T23" s="966"/>
      <c r="U23" s="966"/>
      <c r="V23" s="966"/>
      <c r="W23" s="966"/>
      <c r="X23" s="966"/>
      <c r="Y23" s="966"/>
      <c r="Z23" s="966"/>
      <c r="AA23" s="966"/>
      <c r="AB23" s="966"/>
      <c r="AC23" s="966"/>
      <c r="AD23" s="966"/>
      <c r="AE23" s="966"/>
      <c r="AF23" s="966"/>
      <c r="AG23" s="966"/>
      <c r="AH23" s="966"/>
      <c r="AI23" s="966"/>
      <c r="AJ23" s="966"/>
      <c r="AK23" s="966"/>
      <c r="AL23" s="966"/>
    </row>
    <row r="24" spans="1:38" s="1027" customFormat="1" ht="28.5" customHeight="1">
      <c r="A24" s="1024" t="s">
        <v>1323</v>
      </c>
      <c r="B24" s="996">
        <v>50</v>
      </c>
      <c r="C24" s="997"/>
      <c r="D24" s="998">
        <f t="shared" si="0"/>
        <v>860000732.7437744</v>
      </c>
      <c r="E24" s="1025">
        <v>-827906339.7432251</v>
      </c>
      <c r="F24" s="1005">
        <f>F20+F23</f>
        <v>3175586937</v>
      </c>
      <c r="G24" s="1021">
        <v>556229618</v>
      </c>
      <c r="H24" s="973">
        <v>2315586204.2562256</v>
      </c>
      <c r="I24" s="973"/>
      <c r="J24" s="974">
        <f t="shared" si="1"/>
        <v>1687907072.4869995</v>
      </c>
      <c r="K24" s="973">
        <f t="shared" si="2"/>
        <v>2619357319</v>
      </c>
      <c r="L24" s="984"/>
      <c r="M24" s="966"/>
      <c r="N24" s="966"/>
      <c r="O24" s="966"/>
      <c r="P24" s="966"/>
      <c r="Q24" s="966"/>
      <c r="R24" s="1075"/>
      <c r="S24" s="1075"/>
      <c r="T24" s="966"/>
      <c r="U24" s="1075"/>
      <c r="V24" s="1075"/>
      <c r="W24" s="1075"/>
      <c r="X24" s="1075"/>
      <c r="Y24" s="1075"/>
      <c r="Z24" s="1075"/>
      <c r="AA24" s="1075"/>
      <c r="AB24" s="1075"/>
      <c r="AC24" s="1075"/>
      <c r="AD24" s="1075"/>
      <c r="AE24" s="1075"/>
      <c r="AF24" s="1075"/>
      <c r="AG24" s="1075"/>
      <c r="AH24" s="1075"/>
      <c r="AI24" s="1075"/>
      <c r="AJ24" s="1075"/>
      <c r="AK24" s="1075"/>
      <c r="AL24" s="1075"/>
    </row>
    <row r="25" spans="1:38" s="994" customFormat="1" ht="24" customHeight="1">
      <c r="A25" s="1008" t="s">
        <v>1324</v>
      </c>
      <c r="B25" s="1009">
        <v>51</v>
      </c>
      <c r="C25" s="987" t="s">
        <v>1325</v>
      </c>
      <c r="D25" s="1028">
        <f t="shared" si="0"/>
        <v>-30090065.064056396</v>
      </c>
      <c r="E25" s="1029">
        <v>-1127468334</v>
      </c>
      <c r="F25" s="1030">
        <f>ROUND(2494574938*22%,0)</f>
        <v>548806486</v>
      </c>
      <c r="G25" s="1031">
        <v>-781434345</v>
      </c>
      <c r="H25" s="947">
        <v>578896551.0640564</v>
      </c>
      <c r="I25" s="947"/>
      <c r="J25" s="974">
        <f t="shared" si="1"/>
        <v>1097378268.9359436</v>
      </c>
      <c r="K25" s="973">
        <f t="shared" si="2"/>
        <v>1330240831</v>
      </c>
      <c r="L25" s="992"/>
      <c r="M25" s="993"/>
      <c r="N25" s="1032"/>
      <c r="O25" s="993"/>
      <c r="P25" s="966"/>
      <c r="Q25" s="966"/>
      <c r="R25" s="993"/>
      <c r="S25" s="993"/>
      <c r="T25" s="993"/>
      <c r="U25" s="993"/>
      <c r="V25" s="993"/>
      <c r="W25" s="993"/>
      <c r="X25" s="993"/>
      <c r="Y25" s="993"/>
      <c r="Z25" s="993"/>
      <c r="AA25" s="993"/>
      <c r="AB25" s="993"/>
      <c r="AC25" s="993"/>
      <c r="AD25" s="993"/>
      <c r="AE25" s="993"/>
      <c r="AF25" s="993"/>
      <c r="AG25" s="993"/>
      <c r="AH25" s="993"/>
      <c r="AI25" s="993"/>
      <c r="AJ25" s="993"/>
      <c r="AK25" s="993"/>
      <c r="AL25" s="993"/>
    </row>
    <row r="26" spans="1:38" s="1043" customFormat="1" ht="20.25" customHeight="1" hidden="1">
      <c r="A26" s="1033" t="s">
        <v>1326</v>
      </c>
      <c r="B26" s="1034"/>
      <c r="C26" s="1035"/>
      <c r="D26" s="1036">
        <f t="shared" si="0"/>
        <v>0</v>
      </c>
      <c r="E26" s="1037">
        <v>-920491750</v>
      </c>
      <c r="F26" s="1038"/>
      <c r="G26" s="1039">
        <v>-920491750</v>
      </c>
      <c r="H26" s="1040"/>
      <c r="I26" s="1040"/>
      <c r="J26" s="974">
        <f t="shared" si="1"/>
        <v>920491750</v>
      </c>
      <c r="K26" s="973">
        <f t="shared" si="2"/>
        <v>920491750</v>
      </c>
      <c r="L26" s="1041"/>
      <c r="M26" s="1040"/>
      <c r="N26" s="1042"/>
      <c r="O26" s="1040"/>
      <c r="P26" s="1076"/>
      <c r="Q26" s="1076"/>
      <c r="R26" s="1040"/>
      <c r="S26" s="1040"/>
      <c r="T26" s="1040"/>
      <c r="U26" s="1040"/>
      <c r="V26" s="1040"/>
      <c r="W26" s="1040"/>
      <c r="X26" s="1040"/>
      <c r="Y26" s="1040"/>
      <c r="Z26" s="1040"/>
      <c r="AA26" s="1040"/>
      <c r="AB26" s="1040"/>
      <c r="AC26" s="1040"/>
      <c r="AD26" s="1040"/>
      <c r="AE26" s="1040"/>
      <c r="AF26" s="1040"/>
      <c r="AG26" s="1040"/>
      <c r="AH26" s="1040"/>
      <c r="AI26" s="1040"/>
      <c r="AJ26" s="1040"/>
      <c r="AK26" s="1040"/>
      <c r="AL26" s="1040"/>
    </row>
    <row r="27" spans="1:38" s="1043" customFormat="1" ht="20.25" customHeight="1" hidden="1">
      <c r="A27" s="1044"/>
      <c r="B27" s="1034"/>
      <c r="C27" s="1035"/>
      <c r="D27" s="1036"/>
      <c r="E27" s="1029"/>
      <c r="F27" s="1030"/>
      <c r="G27" s="1045"/>
      <c r="H27" s="1040"/>
      <c r="I27" s="1040"/>
      <c r="J27" s="974"/>
      <c r="K27" s="973"/>
      <c r="L27" s="1041"/>
      <c r="M27" s="1040"/>
      <c r="N27" s="1042"/>
      <c r="O27" s="1040"/>
      <c r="P27" s="1076"/>
      <c r="Q27" s="1076"/>
      <c r="R27" s="1040"/>
      <c r="S27" s="1040"/>
      <c r="T27" s="1040"/>
      <c r="U27" s="1040"/>
      <c r="V27" s="1040"/>
      <c r="W27" s="1040"/>
      <c r="X27" s="1040"/>
      <c r="Y27" s="1040"/>
      <c r="Z27" s="1040"/>
      <c r="AA27" s="1040"/>
      <c r="AB27" s="1040"/>
      <c r="AC27" s="1040"/>
      <c r="AD27" s="1040"/>
      <c r="AE27" s="1040"/>
      <c r="AF27" s="1040"/>
      <c r="AG27" s="1040"/>
      <c r="AH27" s="1040"/>
      <c r="AI27" s="1040"/>
      <c r="AJ27" s="1040"/>
      <c r="AK27" s="1040"/>
      <c r="AL27" s="1040"/>
    </row>
    <row r="28" spans="1:38" s="994" customFormat="1" ht="24" customHeight="1">
      <c r="A28" s="1008" t="s">
        <v>1327</v>
      </c>
      <c r="B28" s="1009">
        <v>52</v>
      </c>
      <c r="C28" s="987" t="s">
        <v>1325</v>
      </c>
      <c r="D28" s="988">
        <f>F28-H28</f>
        <v>0</v>
      </c>
      <c r="E28" s="989">
        <v>0</v>
      </c>
      <c r="F28" s="1010"/>
      <c r="G28" s="991"/>
      <c r="H28" s="947"/>
      <c r="I28" s="1077">
        <v>2494574938</v>
      </c>
      <c r="J28" s="1078" t="s">
        <v>1328</v>
      </c>
      <c r="K28" s="973"/>
      <c r="L28" s="992"/>
      <c r="M28" s="993"/>
      <c r="N28" s="993"/>
      <c r="O28" s="993"/>
      <c r="P28" s="966"/>
      <c r="Q28" s="966"/>
      <c r="R28" s="993"/>
      <c r="S28" s="993"/>
      <c r="T28" s="993"/>
      <c r="U28" s="993"/>
      <c r="V28" s="993"/>
      <c r="W28" s="993"/>
      <c r="X28" s="993"/>
      <c r="Y28" s="993"/>
      <c r="Z28" s="993"/>
      <c r="AA28" s="993"/>
      <c r="AB28" s="993"/>
      <c r="AC28" s="993"/>
      <c r="AD28" s="993"/>
      <c r="AE28" s="993"/>
      <c r="AF28" s="993"/>
      <c r="AG28" s="993"/>
      <c r="AH28" s="993"/>
      <c r="AI28" s="993"/>
      <c r="AJ28" s="993"/>
      <c r="AK28" s="993"/>
      <c r="AL28" s="993"/>
    </row>
    <row r="29" spans="1:40" s="967" customFormat="1" ht="28.5" customHeight="1">
      <c r="A29" s="1024" t="s">
        <v>1329</v>
      </c>
      <c r="B29" s="996">
        <v>60</v>
      </c>
      <c r="C29" s="1046"/>
      <c r="D29" s="998">
        <f>F29-H29</f>
        <v>890090797.8078308</v>
      </c>
      <c r="E29" s="999">
        <v>299561994.2567749</v>
      </c>
      <c r="F29" s="1005">
        <f>F24-F25-F28</f>
        <v>2626780451</v>
      </c>
      <c r="G29" s="1021">
        <v>1337663963</v>
      </c>
      <c r="H29" s="973">
        <v>1736689653.1921692</v>
      </c>
      <c r="I29" s="1047">
        <f>I28*25%</f>
        <v>623643734.5</v>
      </c>
      <c r="J29" s="974">
        <f>D29-E29</f>
        <v>590528803.5510559</v>
      </c>
      <c r="K29" s="973">
        <f>F29-G29</f>
        <v>1289116488</v>
      </c>
      <c r="L29" s="984"/>
      <c r="M29" s="966"/>
      <c r="N29" s="966"/>
      <c r="O29" s="966"/>
      <c r="P29" s="966"/>
      <c r="Q29" s="966"/>
      <c r="R29" s="1079"/>
      <c r="S29" s="966"/>
      <c r="T29" s="966"/>
      <c r="U29" s="966"/>
      <c r="V29" s="966"/>
      <c r="W29" s="966"/>
      <c r="X29" s="966"/>
      <c r="Y29" s="966"/>
      <c r="Z29" s="966"/>
      <c r="AA29" s="966"/>
      <c r="AB29" s="966"/>
      <c r="AC29" s="966"/>
      <c r="AD29" s="966"/>
      <c r="AE29" s="966"/>
      <c r="AF29" s="966"/>
      <c r="AG29" s="966"/>
      <c r="AH29" s="966"/>
      <c r="AI29" s="966"/>
      <c r="AJ29" s="966"/>
      <c r="AK29" s="966"/>
      <c r="AL29" s="966"/>
      <c r="AN29" s="1080"/>
    </row>
    <row r="30" spans="1:38" s="994" customFormat="1" ht="28.5" customHeight="1">
      <c r="A30" s="1048" t="s">
        <v>1330</v>
      </c>
      <c r="B30" s="1049">
        <v>70</v>
      </c>
      <c r="C30" s="1050"/>
      <c r="D30" s="988">
        <f>D29/15083952</f>
        <v>59.00912425389784</v>
      </c>
      <c r="E30" s="1051">
        <v>19.859649132851583</v>
      </c>
      <c r="F30" s="1010">
        <f>F29/15083952</f>
        <v>174.14404732924103</v>
      </c>
      <c r="G30" s="1052">
        <v>88.68126622253902</v>
      </c>
      <c r="H30" s="947">
        <v>115.1349230753432</v>
      </c>
      <c r="I30" s="947"/>
      <c r="J30" s="974">
        <f>D30-E30</f>
        <v>39.14947512104625</v>
      </c>
      <c r="K30" s="973">
        <f>F30-G30</f>
        <v>85.46278110670201</v>
      </c>
      <c r="L30" s="1053"/>
      <c r="M30" s="993"/>
      <c r="N30" s="993"/>
      <c r="O30" s="993"/>
      <c r="P30" s="966"/>
      <c r="Q30" s="966"/>
      <c r="R30" s="993"/>
      <c r="S30" s="993"/>
      <c r="T30" s="993"/>
      <c r="U30" s="993"/>
      <c r="V30" s="993"/>
      <c r="W30" s="993"/>
      <c r="X30" s="993"/>
      <c r="Y30" s="993"/>
      <c r="Z30" s="993"/>
      <c r="AA30" s="993"/>
      <c r="AB30" s="993"/>
      <c r="AC30" s="993"/>
      <c r="AD30" s="993"/>
      <c r="AE30" s="993"/>
      <c r="AF30" s="993"/>
      <c r="AG30" s="993"/>
      <c r="AH30" s="993"/>
      <c r="AI30" s="993"/>
      <c r="AJ30" s="993"/>
      <c r="AK30" s="993"/>
      <c r="AL30" s="993"/>
    </row>
    <row r="31" spans="1:38" s="994" customFormat="1" ht="5.25" customHeight="1" thickBot="1">
      <c r="A31" s="1054"/>
      <c r="B31" s="1055"/>
      <c r="C31" s="1056"/>
      <c r="D31" s="1057"/>
      <c r="E31" s="1058"/>
      <c r="F31" s="1059"/>
      <c r="G31" s="1060"/>
      <c r="H31" s="947"/>
      <c r="I31" s="947"/>
      <c r="J31" s="974">
        <f>D31-E31</f>
        <v>0</v>
      </c>
      <c r="K31" s="973">
        <f>F31-G31</f>
        <v>0</v>
      </c>
      <c r="L31" s="1061"/>
      <c r="M31" s="993"/>
      <c r="N31" s="993"/>
      <c r="O31" s="993"/>
      <c r="P31" s="993"/>
      <c r="Q31" s="993"/>
      <c r="R31" s="993"/>
      <c r="S31" s="993"/>
      <c r="T31" s="993"/>
      <c r="U31" s="993"/>
      <c r="V31" s="993"/>
      <c r="W31" s="993"/>
      <c r="X31" s="993"/>
      <c r="Y31" s="993"/>
      <c r="Z31" s="993"/>
      <c r="AA31" s="993"/>
      <c r="AB31" s="993"/>
      <c r="AC31" s="993"/>
      <c r="AD31" s="993"/>
      <c r="AE31" s="993"/>
      <c r="AF31" s="993"/>
      <c r="AG31" s="993"/>
      <c r="AH31" s="993"/>
      <c r="AI31" s="993"/>
      <c r="AJ31" s="993"/>
      <c r="AK31" s="993"/>
      <c r="AL31" s="993"/>
    </row>
    <row r="32" spans="1:11" ht="12.75" customHeight="1" thickTop="1">
      <c r="A32" s="1062"/>
      <c r="B32" s="1063"/>
      <c r="C32" s="1064"/>
      <c r="D32" s="1064"/>
      <c r="E32" s="1065"/>
      <c r="F32" s="1066"/>
      <c r="G32" s="1067"/>
      <c r="J32" s="974">
        <f>D32-E32</f>
        <v>0</v>
      </c>
      <c r="K32" s="973">
        <f>F32-G32</f>
        <v>0</v>
      </c>
    </row>
    <row r="33" spans="3:11" ht="15" hidden="1">
      <c r="C33" s="1134"/>
      <c r="D33" s="1134"/>
      <c r="E33" s="1134"/>
      <c r="F33" s="1134"/>
      <c r="G33" s="1134"/>
      <c r="J33" s="974">
        <f>D33-E33</f>
        <v>0</v>
      </c>
      <c r="K33" s="973">
        <f>F33-G33</f>
        <v>0</v>
      </c>
    </row>
    <row r="34" spans="1:6" ht="15.75">
      <c r="A34" s="330" t="s">
        <v>592</v>
      </c>
      <c r="B34" s="330"/>
      <c r="C34" s="951"/>
      <c r="D34" s="1085"/>
      <c r="E34" s="1118" t="s">
        <v>593</v>
      </c>
      <c r="F34" s="1118"/>
    </row>
    <row r="35" spans="1:5" ht="27" customHeight="1">
      <c r="A35" s="335"/>
      <c r="B35" s="336"/>
      <c r="C35" s="336"/>
      <c r="D35" s="336"/>
      <c r="E35" s="613"/>
    </row>
    <row r="36" spans="1:6" ht="15.75">
      <c r="A36" s="1086" t="s">
        <v>595</v>
      </c>
      <c r="B36" s="1086"/>
      <c r="C36" s="951"/>
      <c r="D36" s="1086"/>
      <c r="E36" s="1119" t="s">
        <v>594</v>
      </c>
      <c r="F36" s="1119"/>
    </row>
    <row r="37" spans="1:5" ht="15.75">
      <c r="A37" s="1083"/>
      <c r="B37" s="1083"/>
      <c r="C37" s="1083"/>
      <c r="D37" s="509"/>
      <c r="E37" s="613"/>
    </row>
    <row r="38" spans="1:6" ht="15.75">
      <c r="A38" s="172" t="s">
        <v>597</v>
      </c>
      <c r="B38" s="1085"/>
      <c r="C38" s="951"/>
      <c r="D38" s="1085"/>
      <c r="E38" s="1118" t="s">
        <v>435</v>
      </c>
      <c r="F38" s="1118"/>
    </row>
    <row r="39" ht="15">
      <c r="F39" s="1071"/>
    </row>
    <row r="40" spans="6:13" ht="15">
      <c r="F40" s="1071"/>
      <c r="M40" s="1072"/>
    </row>
    <row r="41" ht="15">
      <c r="F41" s="1071"/>
    </row>
    <row r="42" ht="15">
      <c r="F42" s="1071"/>
    </row>
    <row r="43" ht="15">
      <c r="F43" s="1071"/>
    </row>
    <row r="44" ht="15">
      <c r="F44" s="1071"/>
    </row>
    <row r="45" ht="15">
      <c r="F45" s="1071"/>
    </row>
    <row r="46" spans="4:6" ht="15">
      <c r="D46" s="1073"/>
      <c r="F46" s="1071"/>
    </row>
    <row r="47" ht="15">
      <c r="F47" s="1071"/>
    </row>
    <row r="48" ht="15">
      <c r="F48" s="1071"/>
    </row>
    <row r="49" ht="15">
      <c r="F49" s="1071"/>
    </row>
  </sheetData>
  <sheetProtection/>
  <mergeCells count="14">
    <mergeCell ref="E36:F36"/>
    <mergeCell ref="E38:F38"/>
    <mergeCell ref="A1:G1"/>
    <mergeCell ref="C2:G2"/>
    <mergeCell ref="C3:G3"/>
    <mergeCell ref="A4:G4"/>
    <mergeCell ref="A5:G5"/>
    <mergeCell ref="F7:G7"/>
    <mergeCell ref="A8:A9"/>
    <mergeCell ref="C33:G33"/>
    <mergeCell ref="D8:E8"/>
    <mergeCell ref="F8:G8"/>
    <mergeCell ref="C8:C9"/>
    <mergeCell ref="E34:F34"/>
  </mergeCells>
  <printOptions/>
  <pageMargins left="0.63" right="0.24" top="0.33" bottom="0.31" header="0.24" footer="0.24"/>
  <pageSetup firstPageNumber="5" useFirstPageNumber="1" horizontalDpi="300" verticalDpi="300" orientation="portrait" paperSize="9" scale="90" r:id="rId3"/>
  <headerFooter alignWithMargins="0">
    <oddFooter>&amp;R&amp;14&amp;P</oddFooter>
  </headerFooter>
  <legacyDrawing r:id="rId2"/>
</worksheet>
</file>

<file path=xl/worksheets/sheet3.xml><?xml version="1.0" encoding="utf-8"?>
<worksheet xmlns="http://schemas.openxmlformats.org/spreadsheetml/2006/main" xmlns:r="http://schemas.openxmlformats.org/officeDocument/2006/relationships">
  <sheetPr>
    <tabColor indexed="10"/>
  </sheetPr>
  <dimension ref="A1:R55"/>
  <sheetViews>
    <sheetView zoomScalePageLayoutView="0" workbookViewId="0" topLeftCell="A40">
      <selection activeCell="K57" sqref="K57"/>
    </sheetView>
  </sheetViews>
  <sheetFormatPr defaultColWidth="8.796875" defaultRowHeight="18.75" customHeight="1"/>
  <cols>
    <col min="1" max="1" width="45.19921875" style="0" customWidth="1"/>
    <col min="2" max="2" width="7.3984375" style="0" customWidth="1"/>
    <col min="3" max="3" width="15.59765625" style="94" customWidth="1"/>
    <col min="4" max="4" width="15.19921875" style="95" customWidth="1"/>
    <col min="5" max="5" width="0.59375" style="0" hidden="1" customWidth="1"/>
    <col min="6" max="6" width="19.3984375" style="0" hidden="1" customWidth="1"/>
    <col min="7" max="7" width="19.09765625" style="0" hidden="1" customWidth="1"/>
    <col min="8" max="8" width="17.69921875" style="0" hidden="1" customWidth="1"/>
    <col min="9" max="9" width="17.19921875" style="0" hidden="1" customWidth="1"/>
    <col min="10" max="10" width="0" style="0" hidden="1" customWidth="1"/>
  </cols>
  <sheetData>
    <row r="1" spans="1:13" ht="15">
      <c r="A1" s="1" t="s">
        <v>1333</v>
      </c>
      <c r="B1" s="1143" t="s">
        <v>1334</v>
      </c>
      <c r="C1" s="1143"/>
      <c r="D1" s="1143"/>
      <c r="E1" s="2"/>
      <c r="F1" s="3"/>
      <c r="G1" s="3"/>
      <c r="H1" s="4"/>
      <c r="J1" s="5"/>
      <c r="K1" s="4"/>
      <c r="L1" s="4"/>
      <c r="M1" s="4"/>
    </row>
    <row r="2" spans="1:13" ht="15">
      <c r="A2" s="6" t="s">
        <v>1335</v>
      </c>
      <c r="B2" s="1144" t="s">
        <v>1336</v>
      </c>
      <c r="C2" s="1144"/>
      <c r="D2" s="1144"/>
      <c r="E2" s="7"/>
      <c r="H2" s="4"/>
      <c r="J2" s="5"/>
      <c r="K2" s="4"/>
      <c r="L2" s="4"/>
      <c r="M2" s="4"/>
    </row>
    <row r="3" spans="1:13" ht="15">
      <c r="A3" s="8"/>
      <c r="B3" s="1144" t="s">
        <v>1337</v>
      </c>
      <c r="C3" s="1144"/>
      <c r="D3" s="1144"/>
      <c r="E3" s="7"/>
      <c r="H3" s="4"/>
      <c r="I3" s="9"/>
      <c r="J3" s="9"/>
      <c r="K3" s="9"/>
      <c r="L3" s="4"/>
      <c r="M3" s="4"/>
    </row>
    <row r="4" spans="1:13" ht="24.75" customHeight="1">
      <c r="A4" s="1145" t="s">
        <v>1338</v>
      </c>
      <c r="B4" s="1145"/>
      <c r="C4" s="1145"/>
      <c r="D4" s="1145"/>
      <c r="E4" s="10"/>
      <c r="F4" s="10"/>
      <c r="G4" s="10"/>
      <c r="H4" s="4"/>
      <c r="I4" s="9">
        <v>48372030</v>
      </c>
      <c r="J4" s="9"/>
      <c r="K4" s="9"/>
      <c r="L4" s="4"/>
      <c r="M4" s="4"/>
    </row>
    <row r="5" spans="1:13" ht="20.25">
      <c r="A5" s="1146" t="s">
        <v>1339</v>
      </c>
      <c r="B5" s="1146"/>
      <c r="C5" s="1146"/>
      <c r="D5" s="1146"/>
      <c r="E5" s="11"/>
      <c r="F5" s="12"/>
      <c r="G5" s="13"/>
      <c r="H5" s="4"/>
      <c r="I5" s="9">
        <v>3134948594</v>
      </c>
      <c r="J5" s="9"/>
      <c r="K5" s="9"/>
      <c r="L5" s="4"/>
      <c r="M5" s="4"/>
    </row>
    <row r="6" spans="1:13" s="19" customFormat="1" ht="20.25">
      <c r="A6" s="1147" t="s">
        <v>1340</v>
      </c>
      <c r="B6" s="1147"/>
      <c r="C6" s="1147"/>
      <c r="D6" s="1147"/>
      <c r="E6" s="15"/>
      <c r="F6" s="16"/>
      <c r="G6" s="16"/>
      <c r="H6" s="17"/>
      <c r="I6" s="18">
        <f>SUM(I4:I5)</f>
        <v>3183320624</v>
      </c>
      <c r="J6" s="9"/>
      <c r="K6" s="9"/>
      <c r="L6" s="17"/>
      <c r="M6" s="17"/>
    </row>
    <row r="7" spans="1:13" ht="15">
      <c r="A7" s="20"/>
      <c r="B7" s="20"/>
      <c r="C7" s="21"/>
      <c r="D7" s="22" t="s">
        <v>1341</v>
      </c>
      <c r="E7" s="22"/>
      <c r="H7" s="4"/>
      <c r="I7" s="9"/>
      <c r="J7" s="9"/>
      <c r="K7" s="9"/>
      <c r="L7" s="4"/>
      <c r="M7" s="4"/>
    </row>
    <row r="8" spans="1:13" s="25" customFormat="1" ht="39" customHeight="1" hidden="1">
      <c r="A8" s="23"/>
      <c r="B8" s="23"/>
      <c r="C8" s="1141" t="s">
        <v>1342</v>
      </c>
      <c r="D8" s="1142"/>
      <c r="E8" s="24"/>
      <c r="H8" s="26"/>
      <c r="I8" s="9"/>
      <c r="J8" s="9"/>
      <c r="K8" s="9"/>
      <c r="L8" s="26"/>
      <c r="M8" s="26"/>
    </row>
    <row r="9" spans="1:11" s="25" customFormat="1" ht="32.25" customHeight="1">
      <c r="A9" s="27" t="s">
        <v>1343</v>
      </c>
      <c r="B9" s="27" t="s">
        <v>1344</v>
      </c>
      <c r="C9" s="28" t="s">
        <v>1345</v>
      </c>
      <c r="D9" s="29" t="s">
        <v>1346</v>
      </c>
      <c r="F9" s="25">
        <v>358788743</v>
      </c>
      <c r="I9" s="9"/>
      <c r="J9" s="9"/>
      <c r="K9" s="9"/>
    </row>
    <row r="10" spans="1:11" ht="23.25" customHeight="1">
      <c r="A10" s="30" t="s">
        <v>1347</v>
      </c>
      <c r="B10" s="31"/>
      <c r="C10" s="32"/>
      <c r="D10" s="33"/>
      <c r="G10" s="34">
        <v>17723983137</v>
      </c>
      <c r="H10" s="34">
        <v>-163870672001</v>
      </c>
      <c r="I10" s="9"/>
      <c r="J10" s="9"/>
      <c r="K10" s="9"/>
    </row>
    <row r="11" spans="1:8" ht="18.75" customHeight="1">
      <c r="A11" s="35" t="s">
        <v>1348</v>
      </c>
      <c r="B11" s="36" t="s">
        <v>1349</v>
      </c>
      <c r="C11" s="37">
        <v>3175586937</v>
      </c>
      <c r="D11" s="38">
        <v>556229618</v>
      </c>
      <c r="F11" s="39">
        <f>SUM(C13:C17)</f>
        <v>96892968871</v>
      </c>
      <c r="G11" s="34">
        <v>4420689967</v>
      </c>
      <c r="H11" s="34">
        <f>H10+C19</f>
        <v>-121796503424</v>
      </c>
    </row>
    <row r="12" spans="1:4" ht="18.75" customHeight="1">
      <c r="A12" s="35" t="s">
        <v>1350</v>
      </c>
      <c r="B12" s="40"/>
      <c r="C12" s="41"/>
      <c r="D12" s="42"/>
    </row>
    <row r="13" spans="1:7" ht="20.25" customHeight="1">
      <c r="A13" s="43" t="s">
        <v>1351</v>
      </c>
      <c r="B13" s="36" t="s">
        <v>1352</v>
      </c>
      <c r="C13" s="41">
        <v>67930806489</v>
      </c>
      <c r="D13" s="44">
        <v>65009059990</v>
      </c>
      <c r="F13" s="45">
        <f>C13-102202997852</f>
        <v>-34272191363</v>
      </c>
      <c r="G13">
        <v>11760453227</v>
      </c>
    </row>
    <row r="14" spans="1:8" ht="20.25" customHeight="1">
      <c r="A14" s="43" t="s">
        <v>1353</v>
      </c>
      <c r="B14" s="36" t="s">
        <v>1354</v>
      </c>
      <c r="C14" s="41"/>
      <c r="D14" s="44">
        <v>-307324200</v>
      </c>
      <c r="G14">
        <v>1796201768</v>
      </c>
      <c r="H14" s="9">
        <f>110000*1500000*12</f>
        <v>1980000000000</v>
      </c>
    </row>
    <row r="15" spans="1:8" ht="20.25" customHeight="1">
      <c r="A15" s="43" t="s">
        <v>1355</v>
      </c>
      <c r="B15" s="46" t="s">
        <v>1356</v>
      </c>
      <c r="C15" s="41">
        <v>0</v>
      </c>
      <c r="D15" s="44">
        <v>0</v>
      </c>
      <c r="F15" s="34">
        <v>3868586951</v>
      </c>
      <c r="G15" s="47">
        <f>2538279365-126289772</f>
        <v>2411989593</v>
      </c>
      <c r="H15" s="39">
        <f>G15+C16</f>
        <v>2396528709</v>
      </c>
    </row>
    <row r="16" spans="1:9" ht="20.25" customHeight="1">
      <c r="A16" s="43" t="s">
        <v>1357</v>
      </c>
      <c r="B16" s="36" t="s">
        <v>1358</v>
      </c>
      <c r="C16" s="48">
        <v>-15460884</v>
      </c>
      <c r="D16" s="44">
        <v>-2688145992</v>
      </c>
      <c r="F16" s="49" t="s">
        <v>1413</v>
      </c>
      <c r="G16" s="49"/>
      <c r="H16" s="49"/>
      <c r="I16" s="49"/>
    </row>
    <row r="17" spans="1:4" ht="18.75" customHeight="1">
      <c r="A17" s="43" t="s">
        <v>1359</v>
      </c>
      <c r="B17" s="36" t="s">
        <v>1360</v>
      </c>
      <c r="C17" s="50">
        <v>28977623266</v>
      </c>
      <c r="D17" s="44">
        <v>35866036952</v>
      </c>
    </row>
    <row r="18" spans="1:8" ht="33.75" customHeight="1">
      <c r="A18" s="51" t="s">
        <v>1361</v>
      </c>
      <c r="B18" s="52" t="s">
        <v>1362</v>
      </c>
      <c r="C18" s="38">
        <f>SUM(C11:C17)</f>
        <v>100068555808</v>
      </c>
      <c r="D18" s="38">
        <v>98435856368</v>
      </c>
      <c r="F18" s="53">
        <f>SUM(D11:D17)</f>
        <v>98435856368</v>
      </c>
      <c r="G18" s="54">
        <v>7129595801</v>
      </c>
      <c r="H18" s="34">
        <v>-163798616729</v>
      </c>
    </row>
    <row r="19" spans="1:8" ht="20.25" customHeight="1">
      <c r="A19" s="43" t="s">
        <v>1363</v>
      </c>
      <c r="B19" s="36" t="s">
        <v>1364</v>
      </c>
      <c r="C19" s="50">
        <v>42074168577</v>
      </c>
      <c r="D19" s="44">
        <v>-56439234195</v>
      </c>
      <c r="F19" s="39">
        <v>131781021721</v>
      </c>
      <c r="G19" s="39">
        <v>141761162923</v>
      </c>
      <c r="H19" s="9">
        <v>-98513402772</v>
      </c>
    </row>
    <row r="20" spans="1:8" ht="20.25" customHeight="1">
      <c r="A20" s="43" t="s">
        <v>1365</v>
      </c>
      <c r="B20" s="46" t="s">
        <v>1366</v>
      </c>
      <c r="C20" s="50">
        <v>540015239</v>
      </c>
      <c r="D20" s="44">
        <v>-20467695055</v>
      </c>
      <c r="F20" s="34">
        <v>14747611551</v>
      </c>
      <c r="G20" s="39">
        <v>14747611551</v>
      </c>
      <c r="H20" s="39">
        <f>H19+C19</f>
        <v>-56439234195</v>
      </c>
    </row>
    <row r="21" spans="1:8" ht="33.75" customHeight="1">
      <c r="A21" s="43" t="s">
        <v>1367</v>
      </c>
      <c r="B21" s="46" t="s">
        <v>1368</v>
      </c>
      <c r="C21" s="50">
        <v>46988962847</v>
      </c>
      <c r="D21" s="41">
        <v>-15869328790</v>
      </c>
      <c r="F21" s="39">
        <v>1727575809</v>
      </c>
      <c r="G21" s="39">
        <v>-141885675749</v>
      </c>
      <c r="H21" s="39">
        <v>-128338377203</v>
      </c>
    </row>
    <row r="22" spans="1:8" ht="21" customHeight="1">
      <c r="A22" s="43" t="s">
        <v>1369</v>
      </c>
      <c r="B22" s="55">
        <v>12</v>
      </c>
      <c r="C22" s="50">
        <v>297893986</v>
      </c>
      <c r="D22" s="41">
        <v>-5413558459</v>
      </c>
      <c r="F22" s="34">
        <v>-6074177877</v>
      </c>
      <c r="G22" s="39">
        <v>-6074177877</v>
      </c>
      <c r="H22" s="39">
        <f>H21+C21</f>
        <v>-81349414356</v>
      </c>
    </row>
    <row r="23" spans="1:9" ht="21" customHeight="1">
      <c r="A23" s="43" t="s">
        <v>1370</v>
      </c>
      <c r="B23" s="55">
        <v>13</v>
      </c>
      <c r="C23" s="56">
        <f>-28977623266</f>
        <v>-28977623266</v>
      </c>
      <c r="D23" s="41">
        <v>-35572856499</v>
      </c>
      <c r="F23" s="57">
        <v>-31663458048</v>
      </c>
      <c r="G23">
        <v>-31663458048</v>
      </c>
      <c r="I23" s="54">
        <f>C18-241683005734</f>
        <v>-141614449926</v>
      </c>
    </row>
    <row r="24" spans="1:7" ht="21" customHeight="1">
      <c r="A24" s="43" t="s">
        <v>1371</v>
      </c>
      <c r="B24" s="55">
        <v>14</v>
      </c>
      <c r="C24" s="58">
        <v>-6626298545</v>
      </c>
      <c r="D24" s="41">
        <v>-885903986</v>
      </c>
      <c r="F24" s="57">
        <v>-33554050247</v>
      </c>
      <c r="G24">
        <v>-33554050247</v>
      </c>
    </row>
    <row r="25" spans="1:7" ht="21" customHeight="1">
      <c r="A25" s="43" t="s">
        <v>1372</v>
      </c>
      <c r="B25" s="55">
        <v>15</v>
      </c>
      <c r="C25" s="48">
        <v>800000</v>
      </c>
      <c r="D25" s="41">
        <v>15243079897</v>
      </c>
      <c r="F25" s="57">
        <v>500000</v>
      </c>
      <c r="G25">
        <v>500000</v>
      </c>
    </row>
    <row r="26" spans="1:9" ht="21" customHeight="1">
      <c r="A26" s="43" t="s">
        <v>1373</v>
      </c>
      <c r="B26" s="55">
        <v>16</v>
      </c>
      <c r="C26" s="56">
        <v>-1538339046</v>
      </c>
      <c r="D26" s="41">
        <v>-2842591755</v>
      </c>
      <c r="F26" s="59">
        <f>C26+65823245443</f>
        <v>64284906397</v>
      </c>
      <c r="G26" s="39">
        <v>365917530</v>
      </c>
      <c r="H26" s="39">
        <f>C27-G26</f>
        <v>152462218070</v>
      </c>
      <c r="I26" s="60">
        <f>C27-190233585984</f>
        <v>-37405450384</v>
      </c>
    </row>
    <row r="27" spans="1:7" ht="18.75" customHeight="1">
      <c r="A27" s="35" t="s">
        <v>1374</v>
      </c>
      <c r="B27" s="61">
        <v>20</v>
      </c>
      <c r="C27" s="62">
        <f>SUM(C18:C26)</f>
        <v>152828135600</v>
      </c>
      <c r="D27" s="63">
        <v>-23812232474</v>
      </c>
      <c r="F27" s="53">
        <f>SUM(D18:D26)</f>
        <v>-23812232474</v>
      </c>
      <c r="G27" s="39">
        <v>151902625623</v>
      </c>
    </row>
    <row r="28" spans="1:9" ht="22.5" customHeight="1">
      <c r="A28" s="64" t="s">
        <v>1375</v>
      </c>
      <c r="B28" s="65"/>
      <c r="C28" s="50"/>
      <c r="D28" s="41"/>
      <c r="I28">
        <v>-15643062869.743774</v>
      </c>
    </row>
    <row r="29" spans="1:8" ht="33" customHeight="1">
      <c r="A29" s="43" t="s">
        <v>1376</v>
      </c>
      <c r="B29" s="46" t="s">
        <v>1377</v>
      </c>
      <c r="C29" s="56">
        <v>-21840769783</v>
      </c>
      <c r="D29" s="41">
        <v>-82380689878</v>
      </c>
      <c r="F29" s="66" t="s">
        <v>1378</v>
      </c>
      <c r="G29" s="39">
        <f>C29+96920160610</f>
        <v>75079390827</v>
      </c>
      <c r="H29" s="34">
        <v>-145613337818</v>
      </c>
    </row>
    <row r="30" spans="1:8" ht="33" customHeight="1">
      <c r="A30" s="67" t="s">
        <v>1379</v>
      </c>
      <c r="B30" s="46" t="s">
        <v>1380</v>
      </c>
      <c r="C30" s="48">
        <v>2400000000</v>
      </c>
      <c r="D30" s="41">
        <v>2411989593</v>
      </c>
      <c r="G30" s="34">
        <f>154980023519</f>
        <v>154980023519</v>
      </c>
      <c r="H30" s="39">
        <f>4420689967-C30</f>
        <v>2020689967</v>
      </c>
    </row>
    <row r="31" spans="1:8" ht="32.25" customHeight="1">
      <c r="A31" s="67" t="s">
        <v>1381</v>
      </c>
      <c r="B31" s="46" t="s">
        <v>1382</v>
      </c>
      <c r="C31" s="50">
        <f>-98000000000+98000000000</f>
        <v>0</v>
      </c>
      <c r="D31" s="41">
        <v>0</v>
      </c>
      <c r="G31" s="39">
        <f>G30+C29</f>
        <v>133139253736</v>
      </c>
      <c r="H31">
        <f>100871</f>
        <v>100871</v>
      </c>
    </row>
    <row r="32" spans="1:7" ht="33" customHeight="1">
      <c r="A32" s="67" t="s">
        <v>1383</v>
      </c>
      <c r="B32" s="46" t="s">
        <v>1384</v>
      </c>
      <c r="C32" s="50"/>
      <c r="D32" s="41"/>
      <c r="G32" s="34">
        <v>68875124829</v>
      </c>
    </row>
    <row r="33" spans="1:8" ht="24.75" customHeight="1">
      <c r="A33" s="67" t="s">
        <v>1385</v>
      </c>
      <c r="B33" s="46" t="s">
        <v>1386</v>
      </c>
      <c r="C33" s="50"/>
      <c r="D33" s="41">
        <v>0</v>
      </c>
      <c r="G33" s="39">
        <f>G30-G32</f>
        <v>86104898690</v>
      </c>
      <c r="H33" s="39">
        <f>175067093074+C29</f>
        <v>153226323291</v>
      </c>
    </row>
    <row r="34" spans="1:4" ht="24.75" customHeight="1">
      <c r="A34" s="67" t="s">
        <v>1387</v>
      </c>
      <c r="B34" s="46" t="s">
        <v>1388</v>
      </c>
      <c r="C34" s="50">
        <v>0</v>
      </c>
      <c r="D34" s="41">
        <v>0</v>
      </c>
    </row>
    <row r="35" spans="1:6" s="70" customFormat="1" ht="24.75" customHeight="1">
      <c r="A35" s="68" t="s">
        <v>1389</v>
      </c>
      <c r="B35" s="69" t="s">
        <v>1390</v>
      </c>
      <c r="C35" s="50">
        <v>126837533</v>
      </c>
      <c r="D35" s="41">
        <v>276156399</v>
      </c>
      <c r="F35" s="71">
        <f>C35-17723983137</f>
        <v>-17597145604</v>
      </c>
    </row>
    <row r="36" spans="1:6" ht="24.75" customHeight="1">
      <c r="A36" s="35" t="s">
        <v>1391</v>
      </c>
      <c r="B36" s="52" t="s">
        <v>1392</v>
      </c>
      <c r="C36" s="62">
        <f>SUM(C29:C35)</f>
        <v>-19313932250</v>
      </c>
      <c r="D36" s="63">
        <v>-79692543886</v>
      </c>
      <c r="F36" s="72">
        <f>SUM(D28:D35)</f>
        <v>-79692543886</v>
      </c>
    </row>
    <row r="37" spans="1:4" ht="22.5" customHeight="1">
      <c r="A37" s="73" t="s">
        <v>1393</v>
      </c>
      <c r="B37" s="74"/>
      <c r="C37" s="75"/>
      <c r="D37" s="76"/>
    </row>
    <row r="38" spans="1:4" ht="30.75" customHeight="1">
      <c r="A38" s="67" t="s">
        <v>1394</v>
      </c>
      <c r="B38" s="36" t="s">
        <v>1395</v>
      </c>
      <c r="C38" s="50">
        <f>29989520000-29989520000</f>
        <v>0</v>
      </c>
      <c r="D38" s="41">
        <v>0</v>
      </c>
    </row>
    <row r="39" spans="1:4" ht="33" customHeight="1">
      <c r="A39" s="67" t="s">
        <v>1396</v>
      </c>
      <c r="B39" s="65">
        <v>32</v>
      </c>
      <c r="C39" s="50">
        <v>0</v>
      </c>
      <c r="D39" s="41">
        <v>0</v>
      </c>
    </row>
    <row r="40" spans="1:4" ht="20.25" customHeight="1">
      <c r="A40" s="67" t="s">
        <v>1397</v>
      </c>
      <c r="B40" s="46" t="s">
        <v>1398</v>
      </c>
      <c r="C40" s="50">
        <v>169868832916</v>
      </c>
      <c r="D40" s="41">
        <v>340396208124</v>
      </c>
    </row>
    <row r="41" spans="1:4" ht="20.25" customHeight="1">
      <c r="A41" s="67" t="s">
        <v>1399</v>
      </c>
      <c r="B41" s="65">
        <v>34</v>
      </c>
      <c r="C41" s="50">
        <f>-284521140888</f>
        <v>-284521140888</v>
      </c>
      <c r="D41" s="41">
        <v>-223560360683</v>
      </c>
    </row>
    <row r="42" spans="1:4" ht="20.25" customHeight="1">
      <c r="A42" s="67" t="s">
        <v>1400</v>
      </c>
      <c r="B42" s="46" t="s">
        <v>1401</v>
      </c>
      <c r="C42" s="50">
        <v>0</v>
      </c>
      <c r="D42" s="41">
        <v>0</v>
      </c>
    </row>
    <row r="43" spans="1:4" ht="20.25" customHeight="1">
      <c r="A43" s="67" t="s">
        <v>1402</v>
      </c>
      <c r="B43" s="46" t="s">
        <v>1403</v>
      </c>
      <c r="C43" s="50">
        <v>-17861680860</v>
      </c>
      <c r="D43" s="41">
        <v>-14577184518</v>
      </c>
    </row>
    <row r="44" spans="1:6" ht="20.25" customHeight="1">
      <c r="A44" s="77" t="s">
        <v>1404</v>
      </c>
      <c r="B44" s="61">
        <v>40</v>
      </c>
      <c r="C44" s="62">
        <f>SUM(C38:C43)</f>
        <v>-132513988832</v>
      </c>
      <c r="D44" s="63">
        <v>102258662923</v>
      </c>
      <c r="F44" s="78"/>
    </row>
    <row r="45" spans="1:6" ht="20.25" customHeight="1">
      <c r="A45" s="79" t="s">
        <v>1405</v>
      </c>
      <c r="B45" s="80" t="s">
        <v>1406</v>
      </c>
      <c r="C45" s="62">
        <f>C27+C36+C44</f>
        <v>1000214518</v>
      </c>
      <c r="D45" s="63">
        <v>-1246113437</v>
      </c>
      <c r="F45" s="78"/>
    </row>
    <row r="46" spans="1:6" ht="20.25" customHeight="1">
      <c r="A46" s="79" t="s">
        <v>1407</v>
      </c>
      <c r="B46" s="80" t="s">
        <v>1408</v>
      </c>
      <c r="C46" s="62">
        <v>2046021699</v>
      </c>
      <c r="D46" s="63">
        <v>3923957291</v>
      </c>
      <c r="F46" s="78"/>
    </row>
    <row r="47" spans="1:6" ht="20.25" customHeight="1">
      <c r="A47" s="43" t="s">
        <v>1409</v>
      </c>
      <c r="B47" s="80" t="s">
        <v>1410</v>
      </c>
      <c r="C47" s="50">
        <v>0</v>
      </c>
      <c r="D47" s="63">
        <v>0</v>
      </c>
      <c r="F47" s="81">
        <f>C48-F48</f>
        <v>0</v>
      </c>
    </row>
    <row r="48" spans="1:7" ht="20.25" customHeight="1">
      <c r="A48" s="82" t="s">
        <v>1411</v>
      </c>
      <c r="B48" s="83" t="s">
        <v>1412</v>
      </c>
      <c r="C48" s="84">
        <f>C47+C46+C45</f>
        <v>3046236217</v>
      </c>
      <c r="D48" s="85">
        <v>2677843854</v>
      </c>
      <c r="F48" s="86">
        <v>3046236217</v>
      </c>
      <c r="G48" s="87">
        <v>0</v>
      </c>
    </row>
    <row r="49" spans="1:6" ht="10.5" customHeight="1">
      <c r="A49" s="88"/>
      <c r="B49" s="89"/>
      <c r="C49" s="90"/>
      <c r="D49" s="78"/>
      <c r="F49" s="91"/>
    </row>
    <row r="50" spans="3:6" ht="8.25" customHeight="1">
      <c r="C50" s="92"/>
      <c r="D50" s="22"/>
      <c r="E50" s="22"/>
      <c r="F50" s="93"/>
    </row>
    <row r="51" spans="1:18" ht="18.75" customHeight="1">
      <c r="A51" s="330" t="s">
        <v>592</v>
      </c>
      <c r="B51" s="330"/>
      <c r="C51" s="1118" t="s">
        <v>593</v>
      </c>
      <c r="D51" s="1118"/>
      <c r="E51" s="113"/>
      <c r="F51" s="1148" t="s">
        <v>431</v>
      </c>
      <c r="G51" s="1148"/>
      <c r="H51" s="1148"/>
      <c r="I51" s="1148"/>
      <c r="J51" s="1148"/>
      <c r="K51" s="126"/>
      <c r="L51" s="126"/>
      <c r="M51" s="1149"/>
      <c r="N51" s="1149"/>
      <c r="O51" s="1149"/>
      <c r="P51" s="1149"/>
      <c r="Q51" s="1149"/>
      <c r="R51" s="1149"/>
    </row>
    <row r="52" spans="1:18" ht="18.75" customHeight="1">
      <c r="A52" s="335"/>
      <c r="B52" s="336"/>
      <c r="C52" s="336"/>
      <c r="D52" s="336"/>
      <c r="E52" s="337"/>
      <c r="F52" s="337"/>
      <c r="G52" s="337"/>
      <c r="H52" s="337"/>
      <c r="I52" s="337"/>
      <c r="J52" s="337"/>
      <c r="K52" s="337"/>
      <c r="L52" s="337"/>
      <c r="M52" s="337"/>
      <c r="N52" s="337"/>
      <c r="O52" s="337"/>
      <c r="P52" s="337"/>
      <c r="Q52" s="337"/>
      <c r="R52" s="337"/>
    </row>
    <row r="53" spans="1:18" ht="18.75" customHeight="1">
      <c r="A53" s="1086" t="s">
        <v>595</v>
      </c>
      <c r="B53" s="1086"/>
      <c r="C53" s="1119" t="s">
        <v>594</v>
      </c>
      <c r="D53" s="1119"/>
      <c r="E53" s="337"/>
      <c r="F53" s="337"/>
      <c r="G53" s="337"/>
      <c r="H53" s="337"/>
      <c r="I53" s="337"/>
      <c r="J53" s="337"/>
      <c r="K53" s="337"/>
      <c r="L53" s="337"/>
      <c r="M53" s="337"/>
      <c r="N53" s="337"/>
      <c r="O53" s="337"/>
      <c r="P53" s="337"/>
      <c r="Q53" s="337"/>
      <c r="R53" s="337"/>
    </row>
    <row r="54" spans="1:18" ht="18.75" customHeight="1">
      <c r="A54" s="1083"/>
      <c r="B54" s="1083"/>
      <c r="C54" s="1083"/>
      <c r="D54" s="509"/>
      <c r="E54" s="337"/>
      <c r="F54" s="337"/>
      <c r="G54" s="337"/>
      <c r="H54" s="337"/>
      <c r="I54" s="337"/>
      <c r="J54" s="337"/>
      <c r="K54" s="337"/>
      <c r="L54" s="337"/>
      <c r="M54" s="337"/>
      <c r="N54" s="337"/>
      <c r="O54" s="337"/>
      <c r="P54" s="337"/>
      <c r="Q54" s="337"/>
      <c r="R54" s="337"/>
    </row>
    <row r="55" spans="1:18" ht="18.75" customHeight="1">
      <c r="A55" s="172" t="s">
        <v>596</v>
      </c>
      <c r="B55" s="1085"/>
      <c r="C55" s="1118" t="s">
        <v>435</v>
      </c>
      <c r="D55" s="1118"/>
      <c r="E55" s="113"/>
      <c r="F55" s="1118" t="s">
        <v>434</v>
      </c>
      <c r="G55" s="1118"/>
      <c r="H55" s="1118"/>
      <c r="I55" s="1118"/>
      <c r="J55" s="1118"/>
      <c r="K55" s="126"/>
      <c r="L55" s="126"/>
      <c r="M55" s="126"/>
      <c r="N55" s="126"/>
      <c r="O55" s="113"/>
      <c r="P55" s="112"/>
      <c r="Q55" s="126"/>
      <c r="R55" s="126"/>
    </row>
  </sheetData>
  <sheetProtection/>
  <mergeCells count="13">
    <mergeCell ref="F55:J55"/>
    <mergeCell ref="C55:D55"/>
    <mergeCell ref="C53:D53"/>
    <mergeCell ref="F51:J51"/>
    <mergeCell ref="M51:R51"/>
    <mergeCell ref="C51:D51"/>
    <mergeCell ref="C8:D8"/>
    <mergeCell ref="B1:D1"/>
    <mergeCell ref="B2:D2"/>
    <mergeCell ref="B3:D3"/>
    <mergeCell ref="A4:D4"/>
    <mergeCell ref="A5:D5"/>
    <mergeCell ref="A6:D6"/>
  </mergeCells>
  <printOptions/>
  <pageMargins left="0.87" right="0.2" top="0.55" bottom="0.46" header="0.5" footer="0.25"/>
  <pageSetup firstPageNumber="6" useFirstPageNumber="1" horizontalDpi="600" verticalDpi="600" orientation="portrait" paperSize="9" r:id="rId3"/>
  <headerFooter alignWithMargins="0">
    <oddFooter>&amp;R&amp;P</oddFooter>
  </headerFooter>
  <legacyDrawing r:id="rId2"/>
</worksheet>
</file>

<file path=xl/worksheets/sheet4.xml><?xml version="1.0" encoding="utf-8"?>
<worksheet xmlns="http://schemas.openxmlformats.org/spreadsheetml/2006/main" xmlns:r="http://schemas.openxmlformats.org/officeDocument/2006/relationships">
  <sheetPr>
    <tabColor indexed="10"/>
  </sheetPr>
  <dimension ref="A1:BO1013"/>
  <sheetViews>
    <sheetView tabSelected="1" zoomScalePageLayoutView="0" workbookViewId="0" topLeftCell="A552">
      <selection activeCell="S573" sqref="S573"/>
    </sheetView>
  </sheetViews>
  <sheetFormatPr defaultColWidth="8.796875" defaultRowHeight="15"/>
  <cols>
    <col min="1" max="1" width="3.59765625" style="109" customWidth="1"/>
    <col min="2" max="2" width="9.09765625" style="94" bestFit="1" customWidth="1"/>
    <col min="3" max="3" width="7.09765625" style="94" customWidth="1"/>
    <col min="4" max="5" width="5.3984375" style="94" customWidth="1"/>
    <col min="6" max="6" width="6.3984375" style="94" customWidth="1"/>
    <col min="7" max="7" width="5" style="94" customWidth="1"/>
    <col min="8" max="8" width="6.09765625" style="94" customWidth="1"/>
    <col min="9" max="9" width="3.59765625" style="94" customWidth="1"/>
    <col min="10" max="10" width="4.09765625" style="94" customWidth="1"/>
    <col min="11" max="11" width="3.5" style="94" customWidth="1"/>
    <col min="12" max="12" width="2.09765625" style="94" customWidth="1"/>
    <col min="13" max="13" width="5.09765625" style="94" customWidth="1"/>
    <col min="14" max="14" width="1.4921875" style="94" customWidth="1"/>
    <col min="15" max="15" width="2.3984375" style="94" customWidth="1"/>
    <col min="16" max="16" width="2.59765625" style="94" customWidth="1"/>
    <col min="17" max="17" width="4.3984375" style="94" customWidth="1"/>
    <col min="18" max="18" width="3" style="94" customWidth="1"/>
    <col min="19" max="19" width="11.8984375" style="94" customWidth="1"/>
    <col min="20" max="20" width="36" style="587" hidden="1" customWidth="1"/>
    <col min="21" max="21" width="27" style="588" hidden="1" customWidth="1"/>
    <col min="22" max="22" width="17.19921875" style="104" hidden="1" customWidth="1"/>
    <col min="23" max="23" width="9.8984375" style="94" hidden="1" customWidth="1"/>
    <col min="24" max="24" width="4.3984375" style="94" hidden="1" customWidth="1"/>
    <col min="25" max="25" width="0" style="94" hidden="1" customWidth="1"/>
    <col min="26" max="26" width="5.09765625" style="94" hidden="1" customWidth="1"/>
    <col min="27" max="27" width="0" style="94" hidden="1" customWidth="1"/>
    <col min="28" max="28" width="4.59765625" style="94" hidden="1" customWidth="1"/>
    <col min="29" max="29" width="9" style="94" hidden="1" customWidth="1"/>
    <col min="30" max="30" width="12.19921875" style="94" hidden="1" customWidth="1"/>
    <col min="31" max="36" width="0" style="94" hidden="1" customWidth="1"/>
    <col min="37" max="67" width="9" style="429" customWidth="1"/>
    <col min="68" max="16384" width="9" style="94" customWidth="1"/>
  </cols>
  <sheetData>
    <row r="1" spans="1:21" ht="15.75">
      <c r="A1" s="1571" t="s">
        <v>1414</v>
      </c>
      <c r="B1" s="1571"/>
      <c r="C1" s="1571"/>
      <c r="D1" s="1571"/>
      <c r="E1" s="1571"/>
      <c r="F1" s="1571"/>
      <c r="G1" s="1571"/>
      <c r="H1" s="97"/>
      <c r="I1" s="97"/>
      <c r="J1" s="97"/>
      <c r="K1" s="98"/>
      <c r="L1" s="98"/>
      <c r="M1" s="98"/>
      <c r="N1" s="98"/>
      <c r="O1" s="99"/>
      <c r="P1" s="100" t="s">
        <v>1415</v>
      </c>
      <c r="Q1" s="98"/>
      <c r="R1" s="101"/>
      <c r="S1" s="99"/>
      <c r="T1" s="102" t="s">
        <v>1416</v>
      </c>
      <c r="U1" s="103"/>
    </row>
    <row r="2" spans="1:21" ht="15.75" customHeight="1">
      <c r="A2" s="1172" t="s">
        <v>1417</v>
      </c>
      <c r="B2" s="1172"/>
      <c r="C2" s="1172"/>
      <c r="D2" s="1172"/>
      <c r="E2" s="1172"/>
      <c r="F2" s="1172"/>
      <c r="G2" s="1172"/>
      <c r="H2" s="96"/>
      <c r="I2" s="105"/>
      <c r="J2" s="105"/>
      <c r="K2" s="106"/>
      <c r="L2" s="106"/>
      <c r="M2" s="106"/>
      <c r="N2" s="106"/>
      <c r="O2" s="99"/>
      <c r="P2" s="107" t="s">
        <v>1418</v>
      </c>
      <c r="Q2" s="106"/>
      <c r="R2" s="106"/>
      <c r="S2" s="99"/>
      <c r="T2" s="108"/>
      <c r="U2" s="103"/>
    </row>
    <row r="3" spans="7:21" ht="16.5" customHeight="1">
      <c r="G3" s="105"/>
      <c r="H3" s="105"/>
      <c r="I3" s="105"/>
      <c r="J3" s="105"/>
      <c r="K3" s="106"/>
      <c r="L3" s="106"/>
      <c r="M3" s="106"/>
      <c r="N3" s="106"/>
      <c r="O3" s="99"/>
      <c r="P3" s="107" t="s">
        <v>1419</v>
      </c>
      <c r="Q3" s="106"/>
      <c r="R3" s="106"/>
      <c r="S3" s="99"/>
      <c r="T3" s="108"/>
      <c r="U3" s="103"/>
    </row>
    <row r="4" spans="6:21" ht="11.25" customHeight="1">
      <c r="F4" s="110"/>
      <c r="T4" s="108"/>
      <c r="U4" s="103"/>
    </row>
    <row r="5" spans="20:21" ht="11.25" customHeight="1">
      <c r="T5" s="108"/>
      <c r="U5" s="103"/>
    </row>
    <row r="6" spans="1:21" ht="20.25">
      <c r="A6" s="1577" t="s">
        <v>1420</v>
      </c>
      <c r="B6" s="1577"/>
      <c r="C6" s="1577"/>
      <c r="D6" s="1577"/>
      <c r="E6" s="1577"/>
      <c r="F6" s="1578"/>
      <c r="G6" s="1577"/>
      <c r="H6" s="1577"/>
      <c r="I6" s="1577"/>
      <c r="J6" s="1577"/>
      <c r="K6" s="1577"/>
      <c r="L6" s="1577"/>
      <c r="M6" s="1577"/>
      <c r="N6" s="1577"/>
      <c r="O6" s="1577"/>
      <c r="P6" s="1577"/>
      <c r="Q6" s="1577"/>
      <c r="R6" s="1577"/>
      <c r="S6" s="1577"/>
      <c r="T6" s="108"/>
      <c r="U6" s="103"/>
    </row>
    <row r="7" spans="1:21" ht="16.5">
      <c r="A7" s="1572" t="s">
        <v>1421</v>
      </c>
      <c r="B7" s="1572"/>
      <c r="C7" s="1572"/>
      <c r="D7" s="1572"/>
      <c r="E7" s="1572"/>
      <c r="F7" s="1572"/>
      <c r="G7" s="1572"/>
      <c r="H7" s="1572"/>
      <c r="I7" s="1572"/>
      <c r="J7" s="1572"/>
      <c r="K7" s="1572"/>
      <c r="L7" s="1572"/>
      <c r="M7" s="1572"/>
      <c r="N7" s="1572"/>
      <c r="O7" s="1572"/>
      <c r="P7" s="1572"/>
      <c r="Q7" s="1572"/>
      <c r="R7" s="1572"/>
      <c r="S7" s="1572"/>
      <c r="T7" s="111" t="s">
        <v>1422</v>
      </c>
      <c r="U7" s="103"/>
    </row>
    <row r="8" spans="1:21" ht="9.75" customHeight="1">
      <c r="A8" s="15"/>
      <c r="B8" s="15"/>
      <c r="C8" s="15"/>
      <c r="D8" s="15"/>
      <c r="E8" s="15"/>
      <c r="F8" s="15"/>
      <c r="G8" s="15"/>
      <c r="H8" s="15"/>
      <c r="I8" s="15"/>
      <c r="J8" s="15"/>
      <c r="K8" s="15"/>
      <c r="L8" s="15"/>
      <c r="M8" s="15"/>
      <c r="N8" s="15"/>
      <c r="O8" s="15"/>
      <c r="P8" s="15"/>
      <c r="Q8" s="15"/>
      <c r="R8" s="15"/>
      <c r="S8" s="15"/>
      <c r="T8" s="108"/>
      <c r="U8" s="103"/>
    </row>
    <row r="9" spans="20:21" ht="8.25" customHeight="1">
      <c r="T9" s="108"/>
      <c r="U9" s="103"/>
    </row>
    <row r="10" spans="1:67" s="117" customFormat="1" ht="18" customHeight="1">
      <c r="A10" s="112" t="s">
        <v>1423</v>
      </c>
      <c r="B10" s="113" t="s">
        <v>1424</v>
      </c>
      <c r="C10" s="113"/>
      <c r="D10" s="113"/>
      <c r="E10" s="113"/>
      <c r="F10" s="113"/>
      <c r="G10" s="113"/>
      <c r="H10" s="113"/>
      <c r="I10" s="113"/>
      <c r="J10" s="113"/>
      <c r="K10" s="113"/>
      <c r="L10" s="113"/>
      <c r="M10" s="113"/>
      <c r="N10" s="113"/>
      <c r="O10" s="113"/>
      <c r="P10" s="113"/>
      <c r="Q10" s="113"/>
      <c r="R10" s="113"/>
      <c r="S10" s="113"/>
      <c r="T10" s="114"/>
      <c r="U10" s="115"/>
      <c r="V10" s="116"/>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row>
    <row r="11" spans="1:67" s="117" customFormat="1" ht="18.75" customHeight="1">
      <c r="A11" s="112">
        <v>1</v>
      </c>
      <c r="B11" s="113" t="s">
        <v>1425</v>
      </c>
      <c r="C11" s="113"/>
      <c r="D11" s="113"/>
      <c r="E11" s="113"/>
      <c r="F11" s="113"/>
      <c r="G11" s="113"/>
      <c r="H11" s="113"/>
      <c r="I11" s="113"/>
      <c r="J11" s="113"/>
      <c r="K11" s="113"/>
      <c r="L11" s="113"/>
      <c r="M11" s="113"/>
      <c r="N11" s="113"/>
      <c r="O11" s="113"/>
      <c r="P11" s="113"/>
      <c r="Q11" s="113"/>
      <c r="R11" s="113"/>
      <c r="S11" s="113"/>
      <c r="T11" s="114"/>
      <c r="U11" s="118"/>
      <c r="V11" s="116"/>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181"/>
      <c r="BK11" s="181"/>
      <c r="BL11" s="181"/>
      <c r="BM11" s="181"/>
      <c r="BN11" s="181"/>
      <c r="BO11" s="181"/>
    </row>
    <row r="12" spans="1:67" s="117" customFormat="1" ht="51.75" customHeight="1">
      <c r="A12" s="112"/>
      <c r="B12" s="1273" t="s">
        <v>1426</v>
      </c>
      <c r="C12" s="1273"/>
      <c r="D12" s="1273"/>
      <c r="E12" s="1273"/>
      <c r="F12" s="1273"/>
      <c r="G12" s="1273"/>
      <c r="H12" s="1273"/>
      <c r="I12" s="1273"/>
      <c r="J12" s="1273"/>
      <c r="K12" s="1273"/>
      <c r="L12" s="1273"/>
      <c r="M12" s="1273"/>
      <c r="N12" s="1273"/>
      <c r="O12" s="1273"/>
      <c r="P12" s="1273"/>
      <c r="Q12" s="1273"/>
      <c r="R12" s="1273"/>
      <c r="S12" s="1273"/>
      <c r="T12" s="114"/>
      <c r="U12" s="119"/>
      <c r="V12" s="116"/>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81"/>
      <c r="BO12" s="181"/>
    </row>
    <row r="13" spans="1:67" s="117" customFormat="1" ht="18.75" customHeight="1">
      <c r="A13" s="112"/>
      <c r="B13" s="1258" t="s">
        <v>1427</v>
      </c>
      <c r="C13" s="1258"/>
      <c r="D13" s="1258"/>
      <c r="E13" s="1258"/>
      <c r="F13" s="1258"/>
      <c r="G13" s="1258"/>
      <c r="H13" s="1258"/>
      <c r="I13" s="1258"/>
      <c r="J13" s="1258"/>
      <c r="K13" s="1258"/>
      <c r="L13" s="1258"/>
      <c r="M13" s="1258"/>
      <c r="N13" s="1258"/>
      <c r="O13" s="1258"/>
      <c r="P13" s="1258"/>
      <c r="Q13" s="1258"/>
      <c r="R13" s="1258"/>
      <c r="S13" s="1258"/>
      <c r="T13" s="114"/>
      <c r="U13" s="119"/>
      <c r="V13" s="116"/>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181"/>
      <c r="BK13" s="181"/>
      <c r="BL13" s="181"/>
      <c r="BM13" s="181"/>
      <c r="BN13" s="181"/>
      <c r="BO13" s="181"/>
    </row>
    <row r="14" spans="1:67" s="124" customFormat="1" ht="30" customHeight="1">
      <c r="A14" s="112"/>
      <c r="B14" s="1259" t="s">
        <v>765</v>
      </c>
      <c r="C14" s="1259"/>
      <c r="D14" s="1259"/>
      <c r="E14" s="1259"/>
      <c r="F14" s="1259"/>
      <c r="G14" s="1259"/>
      <c r="H14" s="1259"/>
      <c r="I14" s="1259"/>
      <c r="J14" s="1259"/>
      <c r="K14" s="1259"/>
      <c r="L14" s="1259"/>
      <c r="M14" s="1259"/>
      <c r="N14" s="1259"/>
      <c r="O14" s="1259"/>
      <c r="P14" s="1259"/>
      <c r="Q14" s="1259"/>
      <c r="R14" s="1259"/>
      <c r="S14" s="1259"/>
      <c r="T14" s="120"/>
      <c r="U14" s="121"/>
      <c r="V14" s="122"/>
      <c r="W14" s="123">
        <v>65</v>
      </c>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row>
    <row r="15" spans="1:67" s="131" customFormat="1" ht="18" customHeight="1">
      <c r="A15" s="112"/>
      <c r="B15" s="125" t="s">
        <v>1428</v>
      </c>
      <c r="C15" s="126"/>
      <c r="D15" s="126"/>
      <c r="E15" s="126"/>
      <c r="F15" s="126"/>
      <c r="G15" s="126"/>
      <c r="H15" s="125" t="s">
        <v>1429</v>
      </c>
      <c r="I15" s="126"/>
      <c r="J15" s="127"/>
      <c r="K15" s="127"/>
      <c r="L15" s="127"/>
      <c r="M15" s="127" t="s">
        <v>1430</v>
      </c>
      <c r="N15" s="127"/>
      <c r="O15" s="127"/>
      <c r="P15" s="127"/>
      <c r="Q15" s="127"/>
      <c r="R15" s="126"/>
      <c r="S15" s="126"/>
      <c r="T15" s="128"/>
      <c r="U15" s="129"/>
      <c r="V15" s="122"/>
      <c r="W15" s="130" t="e">
        <f>V15/V17*100</f>
        <v>#DIV/0!</v>
      </c>
      <c r="AK15" s="589"/>
      <c r="AL15" s="589"/>
      <c r="AM15" s="589"/>
      <c r="AN15" s="589"/>
      <c r="AO15" s="589"/>
      <c r="AP15" s="589"/>
      <c r="AQ15" s="589"/>
      <c r="AR15" s="589"/>
      <c r="AS15" s="589"/>
      <c r="AT15" s="589"/>
      <c r="AU15" s="589"/>
      <c r="AV15" s="589"/>
      <c r="AW15" s="589"/>
      <c r="AX15" s="589"/>
      <c r="AY15" s="589"/>
      <c r="AZ15" s="589"/>
      <c r="BA15" s="589"/>
      <c r="BB15" s="589"/>
      <c r="BC15" s="589"/>
      <c r="BD15" s="589"/>
      <c r="BE15" s="589"/>
      <c r="BF15" s="589"/>
      <c r="BG15" s="589"/>
      <c r="BH15" s="589"/>
      <c r="BI15" s="589"/>
      <c r="BJ15" s="589"/>
      <c r="BK15" s="589"/>
      <c r="BL15" s="589"/>
      <c r="BM15" s="589"/>
      <c r="BN15" s="589"/>
      <c r="BO15" s="589"/>
    </row>
    <row r="16" spans="1:67" s="131" customFormat="1" ht="18" customHeight="1">
      <c r="A16" s="112"/>
      <c r="B16" s="125" t="s">
        <v>1431</v>
      </c>
      <c r="C16" s="126"/>
      <c r="D16" s="126"/>
      <c r="E16" s="126"/>
      <c r="F16" s="126"/>
      <c r="G16" s="126"/>
      <c r="H16" s="125" t="s">
        <v>1432</v>
      </c>
      <c r="I16" s="126"/>
      <c r="J16" s="127"/>
      <c r="K16" s="127"/>
      <c r="L16" s="127"/>
      <c r="M16" s="127" t="s">
        <v>1433</v>
      </c>
      <c r="N16" s="127"/>
      <c r="O16" s="127"/>
      <c r="P16" s="127"/>
      <c r="Q16" s="127"/>
      <c r="R16" s="126"/>
      <c r="S16" s="126"/>
      <c r="T16" s="128"/>
      <c r="U16" s="132"/>
      <c r="V16" s="133"/>
      <c r="W16" s="130" t="e">
        <f>V16/V17*100</f>
        <v>#DIV/0!</v>
      </c>
      <c r="AK16" s="589"/>
      <c r="AL16" s="589"/>
      <c r="AM16" s="589"/>
      <c r="AN16" s="589"/>
      <c r="AO16" s="589"/>
      <c r="AP16" s="589"/>
      <c r="AQ16" s="589"/>
      <c r="AR16" s="589"/>
      <c r="AS16" s="589"/>
      <c r="AT16" s="589"/>
      <c r="AU16" s="589"/>
      <c r="AV16" s="589"/>
      <c r="AW16" s="589"/>
      <c r="AX16" s="589"/>
      <c r="AY16" s="589"/>
      <c r="AZ16" s="589"/>
      <c r="BA16" s="589"/>
      <c r="BB16" s="589"/>
      <c r="BC16" s="589"/>
      <c r="BD16" s="589"/>
      <c r="BE16" s="589"/>
      <c r="BF16" s="589"/>
      <c r="BG16" s="589"/>
      <c r="BH16" s="589"/>
      <c r="BI16" s="589"/>
      <c r="BJ16" s="589"/>
      <c r="BK16" s="589"/>
      <c r="BL16" s="589"/>
      <c r="BM16" s="589"/>
      <c r="BN16" s="589"/>
      <c r="BO16" s="589"/>
    </row>
    <row r="17" spans="1:67" s="117" customFormat="1" ht="18" customHeight="1">
      <c r="A17" s="112">
        <v>2</v>
      </c>
      <c r="B17" s="113" t="s">
        <v>1434</v>
      </c>
      <c r="C17" s="113"/>
      <c r="D17" s="113"/>
      <c r="E17" s="113"/>
      <c r="F17" s="113"/>
      <c r="G17" s="113"/>
      <c r="H17" s="113"/>
      <c r="I17" s="113"/>
      <c r="J17" s="113"/>
      <c r="K17" s="113"/>
      <c r="L17" s="113"/>
      <c r="M17" s="113"/>
      <c r="N17" s="113"/>
      <c r="O17" s="113"/>
      <c r="P17" s="113"/>
      <c r="Q17" s="113"/>
      <c r="R17" s="113"/>
      <c r="S17" s="113"/>
      <c r="T17" s="114"/>
      <c r="U17" s="115"/>
      <c r="V17" s="134"/>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c r="BN17" s="181"/>
      <c r="BO17" s="181"/>
    </row>
    <row r="18" spans="1:67" s="117" customFormat="1" ht="18" customHeight="1">
      <c r="A18" s="112"/>
      <c r="B18" s="135" t="s">
        <v>1435</v>
      </c>
      <c r="C18" s="136"/>
      <c r="D18" s="136"/>
      <c r="E18" s="113"/>
      <c r="F18" s="113"/>
      <c r="G18" s="113"/>
      <c r="H18" s="113"/>
      <c r="I18" s="113"/>
      <c r="J18" s="113"/>
      <c r="K18" s="113"/>
      <c r="L18" s="113"/>
      <c r="M18" s="113"/>
      <c r="N18" s="113"/>
      <c r="O18" s="113"/>
      <c r="P18" s="113"/>
      <c r="Q18" s="113"/>
      <c r="R18" s="113"/>
      <c r="S18" s="113"/>
      <c r="T18" s="114"/>
      <c r="U18" s="118"/>
      <c r="V18" s="137"/>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81"/>
      <c r="BO18" s="181"/>
    </row>
    <row r="19" spans="1:67" s="117" customFormat="1" ht="18" customHeight="1">
      <c r="A19" s="112">
        <v>3</v>
      </c>
      <c r="B19" s="113" t="s">
        <v>1436</v>
      </c>
      <c r="C19" s="113"/>
      <c r="D19" s="113"/>
      <c r="E19" s="113"/>
      <c r="F19" s="113"/>
      <c r="G19" s="113"/>
      <c r="H19" s="113"/>
      <c r="I19" s="113"/>
      <c r="J19" s="113"/>
      <c r="K19" s="113"/>
      <c r="L19" s="113"/>
      <c r="M19" s="113"/>
      <c r="N19" s="113"/>
      <c r="O19" s="113"/>
      <c r="P19" s="113"/>
      <c r="Q19" s="113"/>
      <c r="R19" s="113"/>
      <c r="S19" s="113"/>
      <c r="T19" s="114"/>
      <c r="U19" s="118"/>
      <c r="V19" s="116"/>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181"/>
      <c r="BN19" s="181"/>
      <c r="BO19" s="181"/>
    </row>
    <row r="20" spans="1:67" s="117" customFormat="1" ht="18" customHeight="1">
      <c r="A20" s="112"/>
      <c r="B20" s="1260" t="s">
        <v>1437</v>
      </c>
      <c r="C20" s="1260"/>
      <c r="D20" s="1260"/>
      <c r="E20" s="1260"/>
      <c r="F20" s="1260"/>
      <c r="G20" s="1260"/>
      <c r="H20" s="1260"/>
      <c r="I20" s="1260"/>
      <c r="J20" s="1260"/>
      <c r="K20" s="1260"/>
      <c r="L20" s="1260"/>
      <c r="M20" s="1260"/>
      <c r="N20" s="1260"/>
      <c r="O20" s="1260"/>
      <c r="P20" s="1260"/>
      <c r="Q20" s="1260"/>
      <c r="R20" s="1260"/>
      <c r="S20" s="1260"/>
      <c r="T20" s="114"/>
      <c r="U20" s="118"/>
      <c r="V20" s="116"/>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c r="BJ20" s="181"/>
      <c r="BK20" s="181"/>
      <c r="BL20" s="181"/>
      <c r="BM20" s="181"/>
      <c r="BN20" s="181"/>
      <c r="BO20" s="181"/>
    </row>
    <row r="21" spans="1:67" s="117" customFormat="1" ht="18" customHeight="1">
      <c r="A21" s="112"/>
      <c r="B21" s="1260" t="s">
        <v>1438</v>
      </c>
      <c r="C21" s="1260"/>
      <c r="D21" s="1260"/>
      <c r="E21" s="1260"/>
      <c r="F21" s="1260"/>
      <c r="G21" s="1260"/>
      <c r="H21" s="1260"/>
      <c r="I21" s="1260"/>
      <c r="J21" s="1260"/>
      <c r="K21" s="1260"/>
      <c r="L21" s="1260"/>
      <c r="M21" s="1260"/>
      <c r="N21" s="1260"/>
      <c r="O21" s="1260"/>
      <c r="P21" s="1260"/>
      <c r="Q21" s="1260"/>
      <c r="R21" s="1260"/>
      <c r="S21" s="1260"/>
      <c r="T21" s="114"/>
      <c r="U21" s="118"/>
      <c r="V21" s="116"/>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row>
    <row r="22" spans="1:67" s="117" customFormat="1" ht="18" customHeight="1">
      <c r="A22" s="112"/>
      <c r="B22" s="1260" t="s">
        <v>1439</v>
      </c>
      <c r="C22" s="1260"/>
      <c r="D22" s="1260"/>
      <c r="E22" s="1260"/>
      <c r="F22" s="1260"/>
      <c r="G22" s="1260"/>
      <c r="H22" s="1260"/>
      <c r="I22" s="1260"/>
      <c r="J22" s="1260"/>
      <c r="K22" s="1260"/>
      <c r="L22" s="1260"/>
      <c r="M22" s="1260"/>
      <c r="N22" s="1260"/>
      <c r="O22" s="1260"/>
      <c r="P22" s="1260"/>
      <c r="Q22" s="1260"/>
      <c r="R22" s="1260"/>
      <c r="S22" s="1260"/>
      <c r="T22" s="114"/>
      <c r="U22" s="118"/>
      <c r="V22" s="116"/>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c r="BO22" s="181"/>
    </row>
    <row r="23" spans="1:67" s="117" customFormat="1" ht="20.25" customHeight="1">
      <c r="A23" s="112"/>
      <c r="B23" s="135" t="s">
        <v>1440</v>
      </c>
      <c r="C23" s="138"/>
      <c r="D23" s="138"/>
      <c r="E23" s="138"/>
      <c r="F23" s="138"/>
      <c r="G23" s="113"/>
      <c r="H23" s="113"/>
      <c r="I23" s="113"/>
      <c r="J23" s="113"/>
      <c r="K23" s="113"/>
      <c r="L23" s="113"/>
      <c r="M23" s="113"/>
      <c r="N23" s="113"/>
      <c r="O23" s="113"/>
      <c r="P23" s="113"/>
      <c r="Q23" s="113"/>
      <c r="R23" s="113"/>
      <c r="S23" s="113"/>
      <c r="T23" s="114"/>
      <c r="U23" s="118"/>
      <c r="V23" s="116"/>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L23" s="181"/>
      <c r="BM23" s="181"/>
      <c r="BN23" s="181"/>
      <c r="BO23" s="181"/>
    </row>
    <row r="24" spans="1:67" s="117" customFormat="1" ht="18" customHeight="1">
      <c r="A24" s="112"/>
      <c r="B24" s="1574" t="s">
        <v>1441</v>
      </c>
      <c r="C24" s="1574"/>
      <c r="D24" s="1574"/>
      <c r="E24" s="1574"/>
      <c r="F24" s="1574"/>
      <c r="G24" s="1574"/>
      <c r="H24" s="1574"/>
      <c r="I24" s="1574"/>
      <c r="J24" s="1574"/>
      <c r="K24" s="1574"/>
      <c r="L24" s="1574"/>
      <c r="M24" s="1574"/>
      <c r="N24" s="1574"/>
      <c r="O24" s="1574"/>
      <c r="P24" s="1574"/>
      <c r="Q24" s="1574"/>
      <c r="R24" s="1574"/>
      <c r="S24" s="1574"/>
      <c r="T24" s="114"/>
      <c r="U24" s="118"/>
      <c r="V24" s="116"/>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181"/>
    </row>
    <row r="25" spans="1:67" s="117" customFormat="1" ht="18" customHeight="1">
      <c r="A25" s="112"/>
      <c r="B25" s="1260" t="s">
        <v>1442</v>
      </c>
      <c r="C25" s="1260"/>
      <c r="D25" s="1260"/>
      <c r="E25" s="1260"/>
      <c r="F25" s="1260"/>
      <c r="G25" s="1260"/>
      <c r="H25" s="1260"/>
      <c r="I25" s="1260"/>
      <c r="J25" s="1260"/>
      <c r="K25" s="1260"/>
      <c r="L25" s="1260"/>
      <c r="M25" s="1260"/>
      <c r="N25" s="1260"/>
      <c r="O25" s="1260"/>
      <c r="P25" s="1260"/>
      <c r="Q25" s="1260"/>
      <c r="R25" s="1260"/>
      <c r="S25" s="1260"/>
      <c r="T25" s="114"/>
      <c r="U25" s="118"/>
      <c r="V25" s="116"/>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81"/>
      <c r="BK25" s="181"/>
      <c r="BL25" s="181"/>
      <c r="BM25" s="181"/>
      <c r="BN25" s="181"/>
      <c r="BO25" s="181"/>
    </row>
    <row r="26" spans="1:67" s="117" customFormat="1" ht="18" customHeight="1">
      <c r="A26" s="112"/>
      <c r="B26" s="139" t="s">
        <v>1443</v>
      </c>
      <c r="C26" s="139"/>
      <c r="D26" s="139"/>
      <c r="E26" s="139"/>
      <c r="F26" s="136"/>
      <c r="G26" s="113"/>
      <c r="H26" s="113"/>
      <c r="I26" s="113"/>
      <c r="J26" s="113"/>
      <c r="K26" s="113"/>
      <c r="L26" s="113"/>
      <c r="M26" s="113"/>
      <c r="N26" s="113"/>
      <c r="O26" s="113"/>
      <c r="P26" s="113"/>
      <c r="Q26" s="113"/>
      <c r="R26" s="113"/>
      <c r="S26" s="113"/>
      <c r="T26" s="114"/>
      <c r="U26" s="118"/>
      <c r="V26" s="116"/>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181"/>
    </row>
    <row r="27" spans="1:67" s="117" customFormat="1" ht="18" customHeight="1">
      <c r="A27" s="112"/>
      <c r="B27" s="139" t="s">
        <v>1444</v>
      </c>
      <c r="C27" s="139"/>
      <c r="D27" s="139"/>
      <c r="E27" s="139"/>
      <c r="F27" s="136"/>
      <c r="G27" s="113"/>
      <c r="H27" s="113"/>
      <c r="I27" s="113"/>
      <c r="J27" s="113"/>
      <c r="K27" s="113"/>
      <c r="L27" s="113"/>
      <c r="M27" s="113"/>
      <c r="N27" s="113"/>
      <c r="O27" s="113"/>
      <c r="P27" s="113"/>
      <c r="Q27" s="113"/>
      <c r="R27" s="113"/>
      <c r="S27" s="113"/>
      <c r="T27" s="114"/>
      <c r="U27" s="118"/>
      <c r="V27" s="116"/>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181"/>
    </row>
    <row r="28" spans="1:67" s="117" customFormat="1" ht="18" customHeight="1">
      <c r="A28" s="112"/>
      <c r="B28" s="139" t="s">
        <v>1445</v>
      </c>
      <c r="C28" s="139"/>
      <c r="D28" s="139"/>
      <c r="E28" s="139"/>
      <c r="F28" s="136"/>
      <c r="G28" s="113"/>
      <c r="H28" s="113"/>
      <c r="I28" s="113"/>
      <c r="J28" s="113"/>
      <c r="K28" s="113"/>
      <c r="L28" s="113"/>
      <c r="M28" s="113"/>
      <c r="N28" s="113"/>
      <c r="O28" s="113"/>
      <c r="P28" s="113"/>
      <c r="Q28" s="113"/>
      <c r="R28" s="113"/>
      <c r="S28" s="113"/>
      <c r="T28" s="114"/>
      <c r="U28" s="118"/>
      <c r="V28" s="116"/>
      <c r="AK28" s="181"/>
      <c r="AL28" s="181"/>
      <c r="AM28" s="181"/>
      <c r="AN28" s="181"/>
      <c r="AO28" s="181"/>
      <c r="AP28" s="181"/>
      <c r="AQ28" s="181"/>
      <c r="AR28" s="181"/>
      <c r="AS28" s="181"/>
      <c r="AT28" s="181"/>
      <c r="AU28" s="181"/>
      <c r="AV28" s="181"/>
      <c r="AW28" s="181"/>
      <c r="AX28" s="181"/>
      <c r="AY28" s="181"/>
      <c r="AZ28" s="181"/>
      <c r="BA28" s="181"/>
      <c r="BB28" s="181"/>
      <c r="BC28" s="181"/>
      <c r="BD28" s="181"/>
      <c r="BE28" s="181"/>
      <c r="BF28" s="181"/>
      <c r="BG28" s="181"/>
      <c r="BH28" s="181"/>
      <c r="BI28" s="181"/>
      <c r="BJ28" s="181"/>
      <c r="BK28" s="181"/>
      <c r="BL28" s="181"/>
      <c r="BM28" s="181"/>
      <c r="BN28" s="181"/>
      <c r="BO28" s="181"/>
    </row>
    <row r="29" spans="1:67" s="117" customFormat="1" ht="18" customHeight="1">
      <c r="A29" s="112"/>
      <c r="B29" s="139" t="s">
        <v>1446</v>
      </c>
      <c r="C29" s="139"/>
      <c r="D29" s="139"/>
      <c r="E29" s="139"/>
      <c r="F29" s="136"/>
      <c r="G29" s="113"/>
      <c r="H29" s="113"/>
      <c r="I29" s="113"/>
      <c r="J29" s="113"/>
      <c r="K29" s="113"/>
      <c r="L29" s="113"/>
      <c r="M29" s="113"/>
      <c r="N29" s="113"/>
      <c r="O29" s="113"/>
      <c r="P29" s="113"/>
      <c r="Q29" s="113"/>
      <c r="R29" s="113"/>
      <c r="S29" s="113"/>
      <c r="T29" s="114"/>
      <c r="U29" s="118"/>
      <c r="V29" s="116"/>
      <c r="AK29" s="181"/>
      <c r="AL29" s="181"/>
      <c r="AM29" s="181"/>
      <c r="AN29" s="181"/>
      <c r="AO29" s="181"/>
      <c r="AP29" s="181"/>
      <c r="AQ29" s="181"/>
      <c r="AR29" s="181"/>
      <c r="AS29" s="181"/>
      <c r="AT29" s="181"/>
      <c r="AU29" s="181"/>
      <c r="AV29" s="181"/>
      <c r="AW29" s="181"/>
      <c r="AX29" s="181"/>
      <c r="AY29" s="181"/>
      <c r="AZ29" s="181"/>
      <c r="BA29" s="181"/>
      <c r="BB29" s="181"/>
      <c r="BC29" s="181"/>
      <c r="BD29" s="181"/>
      <c r="BE29" s="181"/>
      <c r="BF29" s="181"/>
      <c r="BG29" s="181"/>
      <c r="BH29" s="181"/>
      <c r="BI29" s="181"/>
      <c r="BJ29" s="181"/>
      <c r="BK29" s="181"/>
      <c r="BL29" s="181"/>
      <c r="BM29" s="181"/>
      <c r="BN29" s="181"/>
      <c r="BO29" s="181"/>
    </row>
    <row r="30" spans="1:67" s="117" customFormat="1" ht="18" customHeight="1">
      <c r="A30" s="112"/>
      <c r="B30" s="1264" t="s">
        <v>1447</v>
      </c>
      <c r="C30" s="1264"/>
      <c r="D30" s="1264"/>
      <c r="E30" s="1264"/>
      <c r="F30" s="1264"/>
      <c r="G30" s="1264"/>
      <c r="H30" s="1264"/>
      <c r="I30" s="1264"/>
      <c r="J30" s="1264"/>
      <c r="K30" s="1264"/>
      <c r="L30" s="1264"/>
      <c r="M30" s="1264"/>
      <c r="N30" s="1264"/>
      <c r="O30" s="1264"/>
      <c r="P30" s="1264"/>
      <c r="Q30" s="1264"/>
      <c r="R30" s="1264"/>
      <c r="S30" s="1264"/>
      <c r="T30" s="114"/>
      <c r="U30" s="118"/>
      <c r="V30" s="116"/>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1"/>
      <c r="BG30" s="181"/>
      <c r="BH30" s="181"/>
      <c r="BI30" s="181"/>
      <c r="BJ30" s="181"/>
      <c r="BK30" s="181"/>
      <c r="BL30" s="181"/>
      <c r="BM30" s="181"/>
      <c r="BN30" s="181"/>
      <c r="BO30" s="181"/>
    </row>
    <row r="31" spans="1:67" s="117" customFormat="1" ht="20.25" customHeight="1">
      <c r="A31" s="112">
        <v>4</v>
      </c>
      <c r="B31" s="113" t="s">
        <v>1448</v>
      </c>
      <c r="C31" s="113"/>
      <c r="D31" s="113"/>
      <c r="E31" s="113"/>
      <c r="F31" s="113"/>
      <c r="G31" s="113"/>
      <c r="H31" s="113"/>
      <c r="I31" s="113"/>
      <c r="J31" s="113"/>
      <c r="K31" s="113"/>
      <c r="L31" s="113"/>
      <c r="M31" s="113"/>
      <c r="N31" s="113"/>
      <c r="O31" s="113"/>
      <c r="P31" s="113"/>
      <c r="Q31" s="113"/>
      <c r="R31" s="113"/>
      <c r="S31" s="113"/>
      <c r="T31" s="114"/>
      <c r="U31" s="118"/>
      <c r="V31" s="116"/>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1"/>
      <c r="BL31" s="181"/>
      <c r="BM31" s="181"/>
      <c r="BN31" s="181"/>
      <c r="BO31" s="181"/>
    </row>
    <row r="32" spans="1:67" s="117" customFormat="1" ht="20.25" customHeight="1">
      <c r="A32" s="112" t="s">
        <v>1449</v>
      </c>
      <c r="B32" s="113" t="s">
        <v>1450</v>
      </c>
      <c r="C32" s="113"/>
      <c r="D32" s="113"/>
      <c r="E32" s="113"/>
      <c r="F32" s="113"/>
      <c r="G32" s="113"/>
      <c r="H32" s="113"/>
      <c r="I32" s="113"/>
      <c r="J32" s="113"/>
      <c r="K32" s="113"/>
      <c r="L32" s="113"/>
      <c r="M32" s="113"/>
      <c r="N32" s="113"/>
      <c r="O32" s="113"/>
      <c r="P32" s="113"/>
      <c r="Q32" s="113"/>
      <c r="R32" s="113"/>
      <c r="S32" s="113"/>
      <c r="T32" s="114"/>
      <c r="U32" s="118"/>
      <c r="V32" s="116"/>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row>
    <row r="33" spans="1:67" s="117" customFormat="1" ht="20.25" customHeight="1">
      <c r="A33" s="112">
        <v>1</v>
      </c>
      <c r="B33" s="113" t="s">
        <v>1451</v>
      </c>
      <c r="C33" s="113"/>
      <c r="D33" s="113"/>
      <c r="E33" s="113"/>
      <c r="F33" s="113"/>
      <c r="G33" s="113"/>
      <c r="H33" s="113"/>
      <c r="I33" s="113"/>
      <c r="J33" s="113"/>
      <c r="K33" s="113"/>
      <c r="L33" s="113"/>
      <c r="M33" s="113"/>
      <c r="N33" s="113"/>
      <c r="O33" s="113"/>
      <c r="P33" s="113"/>
      <c r="Q33" s="113"/>
      <c r="R33" s="113"/>
      <c r="S33" s="113"/>
      <c r="T33" s="114"/>
      <c r="U33" s="118"/>
      <c r="V33" s="116"/>
      <c r="AK33" s="181"/>
      <c r="AL33" s="181"/>
      <c r="AM33" s="181"/>
      <c r="AN33" s="181"/>
      <c r="AO33" s="181"/>
      <c r="AP33" s="181"/>
      <c r="AQ33" s="181"/>
      <c r="AR33" s="181"/>
      <c r="AS33" s="181"/>
      <c r="AT33" s="181"/>
      <c r="AU33" s="181"/>
      <c r="AV33" s="181"/>
      <c r="AW33" s="181"/>
      <c r="AX33" s="181"/>
      <c r="AY33" s="181"/>
      <c r="AZ33" s="181"/>
      <c r="BA33" s="181"/>
      <c r="BB33" s="181"/>
      <c r="BC33" s="181"/>
      <c r="BD33" s="181"/>
      <c r="BE33" s="181"/>
      <c r="BF33" s="181"/>
      <c r="BG33" s="181"/>
      <c r="BH33" s="181"/>
      <c r="BI33" s="181"/>
      <c r="BJ33" s="181"/>
      <c r="BK33" s="181"/>
      <c r="BL33" s="181"/>
      <c r="BM33" s="181"/>
      <c r="BN33" s="181"/>
      <c r="BO33" s="181"/>
    </row>
    <row r="34" spans="1:67" s="117" customFormat="1" ht="20.25" customHeight="1">
      <c r="A34" s="112">
        <v>2</v>
      </c>
      <c r="B34" s="113" t="s">
        <v>1452</v>
      </c>
      <c r="C34" s="113"/>
      <c r="D34" s="113"/>
      <c r="E34" s="113"/>
      <c r="F34" s="113"/>
      <c r="G34" s="113"/>
      <c r="H34" s="113"/>
      <c r="I34" s="113"/>
      <c r="J34" s="113"/>
      <c r="K34" s="113"/>
      <c r="L34" s="113"/>
      <c r="M34" s="113"/>
      <c r="N34" s="113"/>
      <c r="O34" s="113"/>
      <c r="P34" s="113"/>
      <c r="Q34" s="113"/>
      <c r="R34" s="113"/>
      <c r="S34" s="113"/>
      <c r="T34" s="114"/>
      <c r="U34" s="118"/>
      <c r="V34" s="116"/>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1"/>
    </row>
    <row r="35" spans="1:67" s="117" customFormat="1" ht="20.25" customHeight="1">
      <c r="A35" s="112" t="s">
        <v>1453</v>
      </c>
      <c r="B35" s="113" t="s">
        <v>1454</v>
      </c>
      <c r="C35" s="113"/>
      <c r="D35" s="113"/>
      <c r="E35" s="113"/>
      <c r="F35" s="113"/>
      <c r="G35" s="113"/>
      <c r="H35" s="113"/>
      <c r="I35" s="113"/>
      <c r="J35" s="113"/>
      <c r="K35" s="113"/>
      <c r="L35" s="113"/>
      <c r="M35" s="113"/>
      <c r="N35" s="113"/>
      <c r="O35" s="113"/>
      <c r="P35" s="113"/>
      <c r="Q35" s="113"/>
      <c r="R35" s="113"/>
      <c r="S35" s="113"/>
      <c r="T35" s="114"/>
      <c r="U35" s="118"/>
      <c r="V35" s="116"/>
      <c r="AK35" s="181"/>
      <c r="AL35" s="181"/>
      <c r="AM35" s="181"/>
      <c r="AN35" s="181"/>
      <c r="AO35" s="181"/>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c r="BO35" s="181"/>
    </row>
    <row r="36" spans="1:67" s="117" customFormat="1" ht="20.25" customHeight="1">
      <c r="A36" s="112">
        <v>1</v>
      </c>
      <c r="B36" s="1575" t="s">
        <v>1455</v>
      </c>
      <c r="C36" s="1575"/>
      <c r="D36" s="1575"/>
      <c r="E36" s="1575"/>
      <c r="F36" s="1575"/>
      <c r="G36" s="1575"/>
      <c r="H36" s="1575"/>
      <c r="I36" s="1575"/>
      <c r="J36" s="1575"/>
      <c r="K36" s="1575"/>
      <c r="L36" s="1575"/>
      <c r="M36" s="1575"/>
      <c r="N36" s="1575"/>
      <c r="O36" s="1575"/>
      <c r="P36" s="1575"/>
      <c r="Q36" s="1575"/>
      <c r="R36" s="1575"/>
      <c r="S36" s="1575"/>
      <c r="T36" s="114"/>
      <c r="U36" s="118"/>
      <c r="V36" s="116"/>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row>
    <row r="37" spans="1:67" s="117" customFormat="1" ht="51.75" customHeight="1">
      <c r="A37" s="112"/>
      <c r="B37" s="1266" t="s">
        <v>580</v>
      </c>
      <c r="C37" s="1266"/>
      <c r="D37" s="1266"/>
      <c r="E37" s="1266"/>
      <c r="F37" s="1266"/>
      <c r="G37" s="1266"/>
      <c r="H37" s="1266"/>
      <c r="I37" s="1266"/>
      <c r="J37" s="1266"/>
      <c r="K37" s="1266"/>
      <c r="L37" s="1266"/>
      <c r="M37" s="1266"/>
      <c r="N37" s="1266"/>
      <c r="O37" s="1266"/>
      <c r="P37" s="1266"/>
      <c r="Q37" s="1266"/>
      <c r="R37" s="1266"/>
      <c r="S37" s="1266"/>
      <c r="T37" s="114"/>
      <c r="U37" s="118"/>
      <c r="V37" s="116"/>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row>
    <row r="38" spans="1:67" s="117" customFormat="1" ht="18" customHeight="1">
      <c r="A38" s="112">
        <v>2</v>
      </c>
      <c r="B38" s="113" t="s">
        <v>1456</v>
      </c>
      <c r="C38" s="113"/>
      <c r="D38" s="113"/>
      <c r="E38" s="113"/>
      <c r="F38" s="113"/>
      <c r="G38" s="113"/>
      <c r="H38" s="113"/>
      <c r="I38" s="113"/>
      <c r="J38" s="113"/>
      <c r="K38" s="113"/>
      <c r="L38" s="113"/>
      <c r="M38" s="113"/>
      <c r="N38" s="113"/>
      <c r="O38" s="113"/>
      <c r="P38" s="113"/>
      <c r="Q38" s="113"/>
      <c r="R38" s="113"/>
      <c r="S38" s="113"/>
      <c r="T38" s="114"/>
      <c r="U38" s="118"/>
      <c r="V38" s="116"/>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row>
    <row r="39" spans="1:67" s="117" customFormat="1" ht="50.25" customHeight="1">
      <c r="A39" s="112"/>
      <c r="B39" s="1265" t="s">
        <v>581</v>
      </c>
      <c r="C39" s="1265"/>
      <c r="D39" s="1265"/>
      <c r="E39" s="1265"/>
      <c r="F39" s="1265"/>
      <c r="G39" s="1265"/>
      <c r="H39" s="1265"/>
      <c r="I39" s="1265"/>
      <c r="J39" s="1265"/>
      <c r="K39" s="1265"/>
      <c r="L39" s="1265"/>
      <c r="M39" s="1265"/>
      <c r="N39" s="1265"/>
      <c r="O39" s="1265"/>
      <c r="P39" s="1265"/>
      <c r="Q39" s="1265"/>
      <c r="R39" s="1265"/>
      <c r="S39" s="1265"/>
      <c r="T39" s="114"/>
      <c r="U39" s="118"/>
      <c r="V39" s="116"/>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row>
    <row r="40" spans="1:67" s="117" customFormat="1" ht="17.25" customHeight="1">
      <c r="A40" s="112">
        <v>3</v>
      </c>
      <c r="B40" s="113" t="s">
        <v>1457</v>
      </c>
      <c r="C40" s="113"/>
      <c r="D40" s="113"/>
      <c r="E40" s="113"/>
      <c r="F40" s="113"/>
      <c r="G40" s="113"/>
      <c r="H40" s="113"/>
      <c r="I40" s="113"/>
      <c r="J40" s="113"/>
      <c r="K40" s="113"/>
      <c r="L40" s="113"/>
      <c r="M40" s="113"/>
      <c r="N40" s="113"/>
      <c r="O40" s="113"/>
      <c r="P40" s="113"/>
      <c r="Q40" s="113"/>
      <c r="R40" s="113"/>
      <c r="S40" s="113"/>
      <c r="T40" s="114"/>
      <c r="U40" s="118"/>
      <c r="V40" s="116"/>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row>
    <row r="41" spans="1:67" s="117" customFormat="1" ht="21" customHeight="1">
      <c r="A41" s="112" t="s">
        <v>1458</v>
      </c>
      <c r="B41" s="113" t="s">
        <v>1459</v>
      </c>
      <c r="C41" s="113"/>
      <c r="D41" s="113"/>
      <c r="E41" s="113"/>
      <c r="F41" s="113"/>
      <c r="G41" s="113"/>
      <c r="H41" s="113"/>
      <c r="I41" s="113"/>
      <c r="J41" s="113"/>
      <c r="K41" s="113"/>
      <c r="L41" s="113"/>
      <c r="M41" s="113"/>
      <c r="N41" s="113"/>
      <c r="O41" s="113"/>
      <c r="P41" s="113"/>
      <c r="Q41" s="113"/>
      <c r="R41" s="113"/>
      <c r="S41" s="113"/>
      <c r="T41" s="114"/>
      <c r="U41" s="118"/>
      <c r="V41" s="116"/>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row>
    <row r="42" spans="1:67" s="117" customFormat="1" ht="20.25" customHeight="1">
      <c r="A42" s="112">
        <v>1</v>
      </c>
      <c r="B42" s="113" t="s">
        <v>1460</v>
      </c>
      <c r="C42" s="113"/>
      <c r="D42" s="113"/>
      <c r="E42" s="113"/>
      <c r="F42" s="113"/>
      <c r="G42" s="113"/>
      <c r="H42" s="113"/>
      <c r="I42" s="113"/>
      <c r="J42" s="113"/>
      <c r="K42" s="113"/>
      <c r="L42" s="113"/>
      <c r="M42" s="113"/>
      <c r="N42" s="113"/>
      <c r="O42" s="113"/>
      <c r="P42" s="113"/>
      <c r="Q42" s="113"/>
      <c r="R42" s="113"/>
      <c r="S42" s="113"/>
      <c r="T42" s="114"/>
      <c r="U42" s="118"/>
      <c r="V42" s="116"/>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row>
    <row r="43" spans="1:67" s="117" customFormat="1" ht="54.75" customHeight="1">
      <c r="A43" s="112"/>
      <c r="B43" s="1273" t="s">
        <v>582</v>
      </c>
      <c r="C43" s="1273"/>
      <c r="D43" s="1273"/>
      <c r="E43" s="1273"/>
      <c r="F43" s="1273"/>
      <c r="G43" s="1273"/>
      <c r="H43" s="1273"/>
      <c r="I43" s="1273"/>
      <c r="J43" s="1273"/>
      <c r="K43" s="1273"/>
      <c r="L43" s="1273"/>
      <c r="M43" s="1273"/>
      <c r="N43" s="1273"/>
      <c r="O43" s="1273"/>
      <c r="P43" s="1273"/>
      <c r="Q43" s="1273"/>
      <c r="R43" s="1273"/>
      <c r="S43" s="1273"/>
      <c r="T43" s="114"/>
      <c r="U43" s="118"/>
      <c r="V43" s="116"/>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row>
    <row r="44" spans="1:67" s="117" customFormat="1" ht="37.5" customHeight="1">
      <c r="A44" s="112"/>
      <c r="B44" s="1273" t="s">
        <v>1461</v>
      </c>
      <c r="C44" s="1273"/>
      <c r="D44" s="1273"/>
      <c r="E44" s="1273"/>
      <c r="F44" s="1273"/>
      <c r="G44" s="1273"/>
      <c r="H44" s="1273"/>
      <c r="I44" s="1273"/>
      <c r="J44" s="1273"/>
      <c r="K44" s="1273"/>
      <c r="L44" s="1273"/>
      <c r="M44" s="1273"/>
      <c r="N44" s="1273"/>
      <c r="O44" s="1273"/>
      <c r="P44" s="1273"/>
      <c r="Q44" s="1273"/>
      <c r="R44" s="1273"/>
      <c r="S44" s="1273"/>
      <c r="T44" s="114"/>
      <c r="U44" s="118"/>
      <c r="V44" s="116"/>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row>
    <row r="45" spans="1:67" s="117" customFormat="1" ht="16.5" customHeight="1">
      <c r="A45" s="112">
        <v>2</v>
      </c>
      <c r="B45" s="113" t="s">
        <v>1462</v>
      </c>
      <c r="C45" s="113"/>
      <c r="D45" s="113"/>
      <c r="E45" s="113"/>
      <c r="F45" s="113"/>
      <c r="G45" s="113"/>
      <c r="H45" s="113"/>
      <c r="I45" s="113"/>
      <c r="J45" s="113"/>
      <c r="K45" s="113"/>
      <c r="L45" s="113"/>
      <c r="M45" s="113"/>
      <c r="N45" s="113"/>
      <c r="O45" s="113"/>
      <c r="P45" s="113"/>
      <c r="Q45" s="113"/>
      <c r="R45" s="113"/>
      <c r="S45" s="113"/>
      <c r="T45" s="114"/>
      <c r="U45" s="118"/>
      <c r="V45" s="116"/>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row>
    <row r="46" spans="1:67" s="117" customFormat="1" ht="53.25" customHeight="1">
      <c r="A46" s="112"/>
      <c r="B46" s="1273" t="s">
        <v>583</v>
      </c>
      <c r="C46" s="1273"/>
      <c r="D46" s="1273"/>
      <c r="E46" s="1273"/>
      <c r="F46" s="1273"/>
      <c r="G46" s="1273"/>
      <c r="H46" s="1273"/>
      <c r="I46" s="1273"/>
      <c r="J46" s="1273"/>
      <c r="K46" s="1273"/>
      <c r="L46" s="1273"/>
      <c r="M46" s="1273"/>
      <c r="N46" s="1273"/>
      <c r="O46" s="1273"/>
      <c r="P46" s="1273"/>
      <c r="Q46" s="1273"/>
      <c r="R46" s="1273"/>
      <c r="S46" s="1273"/>
      <c r="T46" s="114"/>
      <c r="U46" s="118"/>
      <c r="V46" s="116"/>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row>
    <row r="47" spans="1:67" s="117" customFormat="1" ht="34.5" customHeight="1">
      <c r="A47" s="112"/>
      <c r="B47" s="1266" t="s">
        <v>1463</v>
      </c>
      <c r="C47" s="1266"/>
      <c r="D47" s="1266"/>
      <c r="E47" s="1266"/>
      <c r="F47" s="1266"/>
      <c r="G47" s="1266"/>
      <c r="H47" s="1266"/>
      <c r="I47" s="1266"/>
      <c r="J47" s="1266"/>
      <c r="K47" s="1266"/>
      <c r="L47" s="1266"/>
      <c r="M47" s="1266"/>
      <c r="N47" s="1266"/>
      <c r="O47" s="1266"/>
      <c r="P47" s="1266"/>
      <c r="Q47" s="1266"/>
      <c r="R47" s="1266"/>
      <c r="S47" s="1266"/>
      <c r="T47" s="114"/>
      <c r="U47" s="118"/>
      <c r="V47" s="116"/>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row>
    <row r="48" spans="1:67" s="117" customFormat="1" ht="23.25" customHeight="1">
      <c r="A48" s="112"/>
      <c r="B48" s="1573" t="s">
        <v>1464</v>
      </c>
      <c r="C48" s="1573"/>
      <c r="D48" s="1573"/>
      <c r="E48" s="1573"/>
      <c r="F48" s="1573"/>
      <c r="G48" s="1573"/>
      <c r="H48" s="1573"/>
      <c r="I48" s="1573"/>
      <c r="J48" s="1573"/>
      <c r="K48" s="1573"/>
      <c r="L48" s="1573"/>
      <c r="M48" s="1573"/>
      <c r="N48" s="1573"/>
      <c r="O48" s="1573"/>
      <c r="P48" s="1573"/>
      <c r="Q48" s="1573"/>
      <c r="R48" s="1573"/>
      <c r="S48" s="1573"/>
      <c r="T48" s="114"/>
      <c r="U48" s="118"/>
      <c r="V48" s="116"/>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row>
    <row r="49" spans="1:67" s="117" customFormat="1" ht="18" customHeight="1">
      <c r="A49" s="112">
        <v>3</v>
      </c>
      <c r="B49" s="113" t="s">
        <v>1465</v>
      </c>
      <c r="C49" s="113"/>
      <c r="D49" s="113"/>
      <c r="E49" s="113"/>
      <c r="F49" s="113"/>
      <c r="G49" s="113"/>
      <c r="H49" s="113"/>
      <c r="I49" s="113"/>
      <c r="J49" s="113"/>
      <c r="K49" s="113"/>
      <c r="L49" s="113"/>
      <c r="M49" s="113"/>
      <c r="N49" s="113"/>
      <c r="O49" s="113"/>
      <c r="P49" s="113"/>
      <c r="Q49" s="113"/>
      <c r="R49" s="113"/>
      <c r="S49" s="113"/>
      <c r="T49" s="114"/>
      <c r="U49" s="118"/>
      <c r="V49" s="116"/>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row>
    <row r="50" spans="1:67" s="117" customFormat="1" ht="38.25" customHeight="1">
      <c r="A50" s="112"/>
      <c r="B50" s="1273" t="s">
        <v>1466</v>
      </c>
      <c r="C50" s="1273"/>
      <c r="D50" s="1273"/>
      <c r="E50" s="1273"/>
      <c r="F50" s="1273"/>
      <c r="G50" s="1273"/>
      <c r="H50" s="1273"/>
      <c r="I50" s="1273"/>
      <c r="J50" s="1273"/>
      <c r="K50" s="1273"/>
      <c r="L50" s="1273"/>
      <c r="M50" s="1273"/>
      <c r="N50" s="1273"/>
      <c r="O50" s="1273"/>
      <c r="P50" s="1273"/>
      <c r="Q50" s="1273"/>
      <c r="R50" s="1273"/>
      <c r="S50" s="1273"/>
      <c r="T50" s="114"/>
      <c r="U50" s="118"/>
      <c r="V50" s="116"/>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row>
    <row r="51" spans="1:67" s="117" customFormat="1" ht="21" customHeight="1">
      <c r="A51" s="112"/>
      <c r="B51" s="1260" t="s">
        <v>1467</v>
      </c>
      <c r="C51" s="1260"/>
      <c r="D51" s="1260"/>
      <c r="E51" s="1260"/>
      <c r="F51" s="1260"/>
      <c r="G51" s="1260"/>
      <c r="H51" s="1260"/>
      <c r="I51" s="1260"/>
      <c r="J51" s="1260"/>
      <c r="K51" s="1260"/>
      <c r="L51" s="1260"/>
      <c r="M51" s="1260"/>
      <c r="N51" s="1260"/>
      <c r="O51" s="1260"/>
      <c r="P51" s="1260"/>
      <c r="Q51" s="1260"/>
      <c r="R51" s="1260"/>
      <c r="S51" s="1260"/>
      <c r="T51" s="140" t="s">
        <v>1468</v>
      </c>
      <c r="U51" s="141"/>
      <c r="V51" s="142"/>
      <c r="W51" s="142"/>
      <c r="X51" s="142"/>
      <c r="Y51" s="142"/>
      <c r="Z51" s="142"/>
      <c r="AA51" s="142"/>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row>
    <row r="52" spans="1:67" s="117" customFormat="1" ht="21" customHeight="1">
      <c r="A52" s="112"/>
      <c r="B52" s="1260" t="s">
        <v>1469</v>
      </c>
      <c r="C52" s="1260"/>
      <c r="D52" s="1260"/>
      <c r="E52" s="1260"/>
      <c r="F52" s="113"/>
      <c r="G52" s="1586" t="s">
        <v>1470</v>
      </c>
      <c r="H52" s="1586"/>
      <c r="I52" s="113"/>
      <c r="J52" s="113"/>
      <c r="K52" s="113"/>
      <c r="L52" s="113"/>
      <c r="M52" s="113"/>
      <c r="N52" s="113"/>
      <c r="O52" s="113"/>
      <c r="P52" s="113"/>
      <c r="Q52" s="113"/>
      <c r="R52" s="113"/>
      <c r="S52" s="113"/>
      <c r="T52" s="114"/>
      <c r="U52" s="118"/>
      <c r="V52" s="116"/>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row>
    <row r="53" spans="1:67" s="117" customFormat="1" ht="21" customHeight="1">
      <c r="A53" s="112"/>
      <c r="B53" s="1260" t="s">
        <v>1471</v>
      </c>
      <c r="C53" s="1260"/>
      <c r="D53" s="1260"/>
      <c r="E53" s="1260"/>
      <c r="F53" s="113"/>
      <c r="G53" s="1586" t="s">
        <v>1472</v>
      </c>
      <c r="H53" s="1586"/>
      <c r="I53" s="113"/>
      <c r="R53" s="113"/>
      <c r="S53" s="113"/>
      <c r="T53" s="114"/>
      <c r="U53" s="118"/>
      <c r="V53" s="116"/>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row>
    <row r="54" spans="1:67" s="117" customFormat="1" ht="21" customHeight="1">
      <c r="A54" s="112"/>
      <c r="B54" s="1260" t="s">
        <v>1473</v>
      </c>
      <c r="C54" s="1260"/>
      <c r="D54" s="1260"/>
      <c r="E54" s="1260"/>
      <c r="F54" s="113"/>
      <c r="G54" s="1586" t="s">
        <v>1474</v>
      </c>
      <c r="H54" s="1586"/>
      <c r="I54" s="113"/>
      <c r="J54" s="113"/>
      <c r="K54" s="113"/>
      <c r="L54" s="113"/>
      <c r="M54" s="113"/>
      <c r="N54" s="113"/>
      <c r="O54" s="113"/>
      <c r="P54" s="113"/>
      <c r="Q54" s="113"/>
      <c r="R54" s="113"/>
      <c r="S54" s="113"/>
      <c r="T54" s="114"/>
      <c r="U54" s="118"/>
      <c r="V54" s="116"/>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row>
    <row r="55" spans="1:67" s="117" customFormat="1" ht="21" customHeight="1">
      <c r="A55" s="112"/>
      <c r="B55" s="1260" t="s">
        <v>1475</v>
      </c>
      <c r="C55" s="1260"/>
      <c r="D55" s="1260"/>
      <c r="E55" s="1260"/>
      <c r="F55" s="113"/>
      <c r="G55" s="1349" t="s">
        <v>1476</v>
      </c>
      <c r="H55" s="1349"/>
      <c r="I55" s="113"/>
      <c r="J55" s="113"/>
      <c r="K55" s="113"/>
      <c r="L55" s="113"/>
      <c r="M55" s="113"/>
      <c r="N55" s="113"/>
      <c r="O55" s="113"/>
      <c r="P55" s="113"/>
      <c r="Q55" s="113"/>
      <c r="R55" s="113"/>
      <c r="S55" s="113"/>
      <c r="T55" s="114"/>
      <c r="U55" s="118"/>
      <c r="V55" s="116"/>
      <c r="AK55" s="181"/>
      <c r="AL55" s="181"/>
      <c r="AM55" s="181"/>
      <c r="AN55" s="181"/>
      <c r="AO55" s="181"/>
      <c r="AP55" s="181"/>
      <c r="AQ55" s="181"/>
      <c r="AR55" s="181"/>
      <c r="AS55" s="181"/>
      <c r="AT55" s="181"/>
      <c r="AU55" s="181"/>
      <c r="AV55" s="181"/>
      <c r="AW55" s="181"/>
      <c r="AX55" s="181"/>
      <c r="AY55" s="181"/>
      <c r="AZ55" s="181"/>
      <c r="BA55" s="181"/>
      <c r="BB55" s="181"/>
      <c r="BC55" s="181"/>
      <c r="BD55" s="181"/>
      <c r="BE55" s="181"/>
      <c r="BF55" s="181"/>
      <c r="BG55" s="181"/>
      <c r="BH55" s="181"/>
      <c r="BI55" s="181"/>
      <c r="BJ55" s="181"/>
      <c r="BK55" s="181"/>
      <c r="BL55" s="181"/>
      <c r="BM55" s="181"/>
      <c r="BN55" s="181"/>
      <c r="BO55" s="181"/>
    </row>
    <row r="56" spans="1:67" s="124" customFormat="1" ht="21" customHeight="1" hidden="1">
      <c r="A56" s="143"/>
      <c r="B56" s="1173" t="s">
        <v>1477</v>
      </c>
      <c r="C56" s="1173"/>
      <c r="D56" s="1173"/>
      <c r="E56" s="1173"/>
      <c r="F56" s="1173"/>
      <c r="G56" s="1173"/>
      <c r="H56" s="1173"/>
      <c r="I56" s="1173"/>
      <c r="J56" s="1173"/>
      <c r="K56" s="1173"/>
      <c r="L56" s="1173"/>
      <c r="M56" s="1173"/>
      <c r="N56" s="1173"/>
      <c r="O56" s="1173"/>
      <c r="P56" s="1173"/>
      <c r="Q56" s="1173"/>
      <c r="R56" s="1173"/>
      <c r="S56" s="1173"/>
      <c r="T56" s="120"/>
      <c r="U56" s="144"/>
      <c r="V56" s="13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row>
    <row r="57" spans="1:67" s="117" customFormat="1" ht="15.75" customHeight="1">
      <c r="A57" s="112">
        <v>4</v>
      </c>
      <c r="B57" s="113" t="s">
        <v>1478</v>
      </c>
      <c r="C57" s="113"/>
      <c r="D57" s="113"/>
      <c r="E57" s="113"/>
      <c r="F57" s="113"/>
      <c r="G57" s="113"/>
      <c r="H57" s="113"/>
      <c r="I57" s="113"/>
      <c r="J57" s="113"/>
      <c r="K57" s="113"/>
      <c r="L57" s="113"/>
      <c r="M57" s="113"/>
      <c r="N57" s="113"/>
      <c r="O57" s="113"/>
      <c r="P57" s="113"/>
      <c r="Q57" s="113"/>
      <c r="R57" s="113"/>
      <c r="S57" s="113"/>
      <c r="T57" s="114"/>
      <c r="U57" s="118"/>
      <c r="V57" s="116"/>
      <c r="AK57" s="181"/>
      <c r="AL57" s="181"/>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row>
    <row r="58" spans="1:67" s="117" customFormat="1" ht="66.75" customHeight="1">
      <c r="A58" s="112"/>
      <c r="B58" s="1273" t="s">
        <v>584</v>
      </c>
      <c r="C58" s="1273"/>
      <c r="D58" s="1273"/>
      <c r="E58" s="1273"/>
      <c r="F58" s="1273"/>
      <c r="G58" s="1273"/>
      <c r="H58" s="1273"/>
      <c r="I58" s="1273"/>
      <c r="J58" s="1273"/>
      <c r="K58" s="1273"/>
      <c r="L58" s="1273"/>
      <c r="M58" s="1273"/>
      <c r="N58" s="1273"/>
      <c r="O58" s="1273"/>
      <c r="P58" s="1273"/>
      <c r="Q58" s="1273"/>
      <c r="R58" s="1273"/>
      <c r="S58" s="1273"/>
      <c r="T58" s="114"/>
      <c r="U58" s="118"/>
      <c r="V58" s="116"/>
      <c r="AK58" s="181"/>
      <c r="AL58" s="181"/>
      <c r="AM58" s="181"/>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row>
    <row r="59" spans="1:67" s="117" customFormat="1" ht="19.5" customHeight="1">
      <c r="A59" s="112">
        <v>5</v>
      </c>
      <c r="B59" s="113" t="s">
        <v>1479</v>
      </c>
      <c r="C59" s="113"/>
      <c r="D59" s="113"/>
      <c r="E59" s="113"/>
      <c r="F59" s="113"/>
      <c r="G59" s="113"/>
      <c r="H59" s="113"/>
      <c r="I59" s="113"/>
      <c r="J59" s="113"/>
      <c r="K59" s="113"/>
      <c r="L59" s="113"/>
      <c r="M59" s="113"/>
      <c r="N59" s="113"/>
      <c r="O59" s="113"/>
      <c r="P59" s="113"/>
      <c r="Q59" s="113"/>
      <c r="R59" s="113"/>
      <c r="S59" s="113"/>
      <c r="T59" s="114"/>
      <c r="U59" s="118"/>
      <c r="V59" s="116"/>
      <c r="AK59" s="181"/>
      <c r="AL59" s="181"/>
      <c r="AM59" s="181"/>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row>
    <row r="60" spans="1:67" s="117" customFormat="1" ht="49.5" customHeight="1">
      <c r="A60" s="112"/>
      <c r="B60" s="1273" t="s">
        <v>585</v>
      </c>
      <c r="C60" s="1273"/>
      <c r="D60" s="1273"/>
      <c r="E60" s="1273"/>
      <c r="F60" s="1273"/>
      <c r="G60" s="1273"/>
      <c r="H60" s="1273"/>
      <c r="I60" s="1273"/>
      <c r="J60" s="1273"/>
      <c r="K60" s="1273"/>
      <c r="L60" s="1273"/>
      <c r="M60" s="1273"/>
      <c r="N60" s="1273"/>
      <c r="O60" s="1273"/>
      <c r="P60" s="1273"/>
      <c r="Q60" s="1273"/>
      <c r="R60" s="1273"/>
      <c r="S60" s="1273"/>
      <c r="T60" s="114"/>
      <c r="U60" s="118"/>
      <c r="V60" s="116"/>
      <c r="AK60" s="181"/>
      <c r="AL60" s="181"/>
      <c r="AM60" s="181"/>
      <c r="AN60" s="181"/>
      <c r="AO60" s="181"/>
      <c r="AP60" s="181"/>
      <c r="AQ60" s="181"/>
      <c r="AR60" s="181"/>
      <c r="AS60" s="181"/>
      <c r="AT60" s="181"/>
      <c r="AU60" s="181"/>
      <c r="AV60" s="181"/>
      <c r="AW60" s="181"/>
      <c r="AX60" s="181"/>
      <c r="AY60" s="181"/>
      <c r="AZ60" s="181"/>
      <c r="BA60" s="181"/>
      <c r="BB60" s="181"/>
      <c r="BC60" s="181"/>
      <c r="BD60" s="181"/>
      <c r="BE60" s="181"/>
      <c r="BF60" s="181"/>
      <c r="BG60" s="181"/>
      <c r="BH60" s="181"/>
      <c r="BI60" s="181"/>
      <c r="BJ60" s="181"/>
      <c r="BK60" s="181"/>
      <c r="BL60" s="181"/>
      <c r="BM60" s="181"/>
      <c r="BN60" s="181"/>
      <c r="BO60" s="181"/>
    </row>
    <row r="61" spans="1:67" s="117" customFormat="1" ht="5.25" customHeight="1">
      <c r="A61" s="112"/>
      <c r="B61" s="113"/>
      <c r="C61" s="113"/>
      <c r="D61" s="113"/>
      <c r="E61" s="113"/>
      <c r="F61" s="113"/>
      <c r="G61" s="113"/>
      <c r="H61" s="113"/>
      <c r="I61" s="113"/>
      <c r="J61" s="113"/>
      <c r="K61" s="113"/>
      <c r="L61" s="113"/>
      <c r="M61" s="113"/>
      <c r="N61" s="113"/>
      <c r="O61" s="113"/>
      <c r="P61" s="113"/>
      <c r="Q61" s="113"/>
      <c r="R61" s="113"/>
      <c r="S61" s="113"/>
      <c r="T61" s="114"/>
      <c r="U61" s="118"/>
      <c r="V61" s="116"/>
      <c r="AK61" s="181"/>
      <c r="AL61" s="181"/>
      <c r="AM61" s="181"/>
      <c r="AN61" s="181"/>
      <c r="AO61" s="181"/>
      <c r="AP61" s="181"/>
      <c r="AQ61" s="181"/>
      <c r="AR61" s="181"/>
      <c r="AS61" s="181"/>
      <c r="AT61" s="181"/>
      <c r="AU61" s="181"/>
      <c r="AV61" s="181"/>
      <c r="AW61" s="181"/>
      <c r="AX61" s="181"/>
      <c r="AY61" s="181"/>
      <c r="AZ61" s="181"/>
      <c r="BA61" s="181"/>
      <c r="BB61" s="181"/>
      <c r="BC61" s="181"/>
      <c r="BD61" s="181"/>
      <c r="BE61" s="181"/>
      <c r="BF61" s="181"/>
      <c r="BG61" s="181"/>
      <c r="BH61" s="181"/>
      <c r="BI61" s="181"/>
      <c r="BJ61" s="181"/>
      <c r="BK61" s="181"/>
      <c r="BL61" s="181"/>
      <c r="BM61" s="181"/>
      <c r="BN61" s="181"/>
      <c r="BO61" s="181"/>
    </row>
    <row r="62" spans="1:67" s="117" customFormat="1" ht="18.75" customHeight="1">
      <c r="A62" s="112">
        <v>6</v>
      </c>
      <c r="B62" s="113" t="s">
        <v>1480</v>
      </c>
      <c r="C62" s="113"/>
      <c r="D62" s="113"/>
      <c r="E62" s="113"/>
      <c r="F62" s="113"/>
      <c r="G62" s="113"/>
      <c r="H62" s="113"/>
      <c r="I62" s="113"/>
      <c r="J62" s="113"/>
      <c r="K62" s="113"/>
      <c r="L62" s="113"/>
      <c r="M62" s="113"/>
      <c r="N62" s="113"/>
      <c r="O62" s="113"/>
      <c r="P62" s="113"/>
      <c r="Q62" s="113"/>
      <c r="R62" s="113"/>
      <c r="S62" s="113"/>
      <c r="T62" s="114"/>
      <c r="U62" s="118"/>
      <c r="V62" s="116"/>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row>
    <row r="63" spans="1:21" ht="39" customHeight="1">
      <c r="A63" s="145"/>
      <c r="B63" s="1273" t="s">
        <v>1481</v>
      </c>
      <c r="C63" s="1273"/>
      <c r="D63" s="1273"/>
      <c r="E63" s="1273"/>
      <c r="F63" s="1273"/>
      <c r="G63" s="1273"/>
      <c r="H63" s="1273"/>
      <c r="I63" s="1273"/>
      <c r="J63" s="1273"/>
      <c r="K63" s="1273"/>
      <c r="L63" s="1273"/>
      <c r="M63" s="1273"/>
      <c r="N63" s="1273"/>
      <c r="O63" s="1273"/>
      <c r="P63" s="1273"/>
      <c r="Q63" s="1273"/>
      <c r="R63" s="1273"/>
      <c r="S63" s="1273"/>
      <c r="T63" s="108"/>
      <c r="U63" s="103"/>
    </row>
    <row r="64" spans="1:21" ht="3.75" customHeight="1">
      <c r="A64" s="145"/>
      <c r="B64" s="146"/>
      <c r="C64" s="146"/>
      <c r="D64" s="146"/>
      <c r="E64" s="146"/>
      <c r="F64" s="146"/>
      <c r="G64" s="146"/>
      <c r="H64" s="146"/>
      <c r="I64" s="146"/>
      <c r="J64" s="146"/>
      <c r="K64" s="146"/>
      <c r="L64" s="146"/>
      <c r="M64" s="146"/>
      <c r="N64" s="146"/>
      <c r="O64" s="146"/>
      <c r="P64" s="146"/>
      <c r="Q64" s="146"/>
      <c r="R64" s="146"/>
      <c r="S64" s="146"/>
      <c r="T64" s="108"/>
      <c r="U64" s="103"/>
    </row>
    <row r="65" spans="1:67" s="117" customFormat="1" ht="17.25" customHeight="1">
      <c r="A65" s="112">
        <v>7</v>
      </c>
      <c r="B65" s="113" t="s">
        <v>1482</v>
      </c>
      <c r="C65" s="113"/>
      <c r="D65" s="113"/>
      <c r="E65" s="113"/>
      <c r="F65" s="113"/>
      <c r="G65" s="113"/>
      <c r="H65" s="113"/>
      <c r="I65" s="113"/>
      <c r="J65" s="113"/>
      <c r="K65" s="113"/>
      <c r="L65" s="113"/>
      <c r="M65" s="113"/>
      <c r="N65" s="113"/>
      <c r="O65" s="113"/>
      <c r="P65" s="113"/>
      <c r="Q65" s="113"/>
      <c r="R65" s="113"/>
      <c r="S65" s="113"/>
      <c r="T65" s="114"/>
      <c r="U65" s="118"/>
      <c r="V65" s="116"/>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row>
    <row r="66" spans="1:21" ht="65.25" customHeight="1">
      <c r="A66" s="145"/>
      <c r="B66" s="1273" t="s">
        <v>586</v>
      </c>
      <c r="C66" s="1273"/>
      <c r="D66" s="1273"/>
      <c r="E66" s="1273"/>
      <c r="F66" s="1273"/>
      <c r="G66" s="1273"/>
      <c r="H66" s="1273"/>
      <c r="I66" s="1273"/>
      <c r="J66" s="1273"/>
      <c r="K66" s="1273"/>
      <c r="L66" s="1273"/>
      <c r="M66" s="1273"/>
      <c r="N66" s="1273"/>
      <c r="O66" s="1273"/>
      <c r="P66" s="1273"/>
      <c r="Q66" s="1273"/>
      <c r="R66" s="1273"/>
      <c r="S66" s="1273"/>
      <c r="T66" s="108"/>
      <c r="U66" s="103"/>
    </row>
    <row r="67" spans="1:67" s="149" customFormat="1" ht="17.25" customHeight="1">
      <c r="A67" s="147">
        <v>8</v>
      </c>
      <c r="B67" s="113" t="s">
        <v>1483</v>
      </c>
      <c r="C67" s="113"/>
      <c r="D67" s="113"/>
      <c r="E67" s="113"/>
      <c r="F67" s="113"/>
      <c r="G67" s="113"/>
      <c r="H67" s="113"/>
      <c r="I67" s="113"/>
      <c r="J67" s="113"/>
      <c r="K67" s="113"/>
      <c r="L67" s="113"/>
      <c r="M67" s="113"/>
      <c r="N67" s="113"/>
      <c r="O67" s="113"/>
      <c r="P67" s="113"/>
      <c r="Q67" s="113"/>
      <c r="R67" s="113"/>
      <c r="S67" s="113"/>
      <c r="T67" s="120"/>
      <c r="U67" s="118"/>
      <c r="V67" s="148"/>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row>
    <row r="68" spans="1:67" s="155" customFormat="1" ht="21" customHeight="1">
      <c r="A68" s="150"/>
      <c r="B68" s="1260" t="s">
        <v>1484</v>
      </c>
      <c r="C68" s="1260"/>
      <c r="D68" s="1260"/>
      <c r="E68" s="1260"/>
      <c r="F68" s="1260"/>
      <c r="G68" s="1260"/>
      <c r="H68" s="1260"/>
      <c r="I68" s="1260"/>
      <c r="J68" s="1260"/>
      <c r="K68" s="1260"/>
      <c r="L68" s="1260"/>
      <c r="M68" s="1260"/>
      <c r="N68" s="1260"/>
      <c r="O68" s="1260"/>
      <c r="P68" s="1260"/>
      <c r="Q68" s="1260"/>
      <c r="R68" s="1260"/>
      <c r="S68" s="1260"/>
      <c r="T68" s="152"/>
      <c r="U68" s="153"/>
      <c r="V68" s="154"/>
      <c r="AK68" s="590"/>
      <c r="AL68" s="590"/>
      <c r="AM68" s="590"/>
      <c r="AN68" s="590"/>
      <c r="AO68" s="590"/>
      <c r="AP68" s="590"/>
      <c r="AQ68" s="590"/>
      <c r="AR68" s="590"/>
      <c r="AS68" s="590"/>
      <c r="AT68" s="590"/>
      <c r="AU68" s="590"/>
      <c r="AV68" s="590"/>
      <c r="AW68" s="590"/>
      <c r="AX68" s="590"/>
      <c r="AY68" s="590"/>
      <c r="AZ68" s="590"/>
      <c r="BA68" s="590"/>
      <c r="BB68" s="590"/>
      <c r="BC68" s="590"/>
      <c r="BD68" s="590"/>
      <c r="BE68" s="590"/>
      <c r="BF68" s="590"/>
      <c r="BG68" s="590"/>
      <c r="BH68" s="590"/>
      <c r="BI68" s="590"/>
      <c r="BJ68" s="590"/>
      <c r="BK68" s="590"/>
      <c r="BL68" s="590"/>
      <c r="BM68" s="590"/>
      <c r="BN68" s="590"/>
      <c r="BO68" s="590"/>
    </row>
    <row r="69" spans="1:67" s="155" customFormat="1" ht="49.5" customHeight="1">
      <c r="A69" s="150"/>
      <c r="B69" s="1273" t="s">
        <v>587</v>
      </c>
      <c r="C69" s="1273"/>
      <c r="D69" s="1273"/>
      <c r="E69" s="1273"/>
      <c r="F69" s="1273"/>
      <c r="G69" s="1273"/>
      <c r="H69" s="1273"/>
      <c r="I69" s="1273"/>
      <c r="J69" s="1273"/>
      <c r="K69" s="1273"/>
      <c r="L69" s="1273"/>
      <c r="M69" s="1273"/>
      <c r="N69" s="1273"/>
      <c r="O69" s="1273"/>
      <c r="P69" s="1273"/>
      <c r="Q69" s="1273"/>
      <c r="R69" s="1273"/>
      <c r="S69" s="1273"/>
      <c r="T69" s="152"/>
      <c r="U69" s="153"/>
      <c r="V69" s="154"/>
      <c r="AK69" s="590"/>
      <c r="AL69" s="590"/>
      <c r="AM69" s="590"/>
      <c r="AN69" s="590"/>
      <c r="AO69" s="590"/>
      <c r="AP69" s="590"/>
      <c r="AQ69" s="590"/>
      <c r="AR69" s="590"/>
      <c r="AS69" s="590"/>
      <c r="AT69" s="590"/>
      <c r="AU69" s="590"/>
      <c r="AV69" s="590"/>
      <c r="AW69" s="590"/>
      <c r="AX69" s="590"/>
      <c r="AY69" s="590"/>
      <c r="AZ69" s="590"/>
      <c r="BA69" s="590"/>
      <c r="BB69" s="590"/>
      <c r="BC69" s="590"/>
      <c r="BD69" s="590"/>
      <c r="BE69" s="590"/>
      <c r="BF69" s="590"/>
      <c r="BG69" s="590"/>
      <c r="BH69" s="590"/>
      <c r="BI69" s="590"/>
      <c r="BJ69" s="590"/>
      <c r="BK69" s="590"/>
      <c r="BL69" s="590"/>
      <c r="BM69" s="590"/>
      <c r="BN69" s="590"/>
      <c r="BO69" s="590"/>
    </row>
    <row r="70" spans="1:67" s="155" customFormat="1" ht="31.5" customHeight="1">
      <c r="A70" s="150"/>
      <c r="B70" s="1266" t="s">
        <v>1485</v>
      </c>
      <c r="C70" s="1266"/>
      <c r="D70" s="1266"/>
      <c r="E70" s="1266"/>
      <c r="F70" s="1266"/>
      <c r="G70" s="1266"/>
      <c r="H70" s="1266"/>
      <c r="I70" s="1266"/>
      <c r="J70" s="1266"/>
      <c r="K70" s="1266"/>
      <c r="L70" s="1266"/>
      <c r="M70" s="1266"/>
      <c r="N70" s="1266"/>
      <c r="O70" s="1266"/>
      <c r="P70" s="1266"/>
      <c r="Q70" s="1266"/>
      <c r="R70" s="1266"/>
      <c r="S70" s="1266"/>
      <c r="T70" s="152"/>
      <c r="U70" s="153"/>
      <c r="V70" s="154"/>
      <c r="AK70" s="590"/>
      <c r="AL70" s="590"/>
      <c r="AM70" s="590"/>
      <c r="AN70" s="590"/>
      <c r="AO70" s="590"/>
      <c r="AP70" s="590"/>
      <c r="AQ70" s="590"/>
      <c r="AR70" s="590"/>
      <c r="AS70" s="590"/>
      <c r="AT70" s="590"/>
      <c r="AU70" s="590"/>
      <c r="AV70" s="590"/>
      <c r="AW70" s="590"/>
      <c r="AX70" s="590"/>
      <c r="AY70" s="590"/>
      <c r="AZ70" s="590"/>
      <c r="BA70" s="590"/>
      <c r="BB70" s="590"/>
      <c r="BC70" s="590"/>
      <c r="BD70" s="590"/>
      <c r="BE70" s="590"/>
      <c r="BF70" s="590"/>
      <c r="BG70" s="590"/>
      <c r="BH70" s="590"/>
      <c r="BI70" s="590"/>
      <c r="BJ70" s="590"/>
      <c r="BK70" s="590"/>
      <c r="BL70" s="590"/>
      <c r="BM70" s="590"/>
      <c r="BN70" s="590"/>
      <c r="BO70" s="590"/>
    </row>
    <row r="71" spans="1:67" s="155" customFormat="1" ht="21" customHeight="1">
      <c r="A71" s="112">
        <v>9</v>
      </c>
      <c r="B71" s="113" t="s">
        <v>1486</v>
      </c>
      <c r="C71" s="156"/>
      <c r="D71" s="156"/>
      <c r="E71" s="156"/>
      <c r="F71" s="156"/>
      <c r="G71" s="156"/>
      <c r="H71" s="156"/>
      <c r="I71" s="157"/>
      <c r="J71" s="157"/>
      <c r="K71" s="157"/>
      <c r="L71" s="157"/>
      <c r="M71" s="157"/>
      <c r="N71" s="157"/>
      <c r="O71" s="157"/>
      <c r="P71" s="157"/>
      <c r="Q71" s="157"/>
      <c r="R71" s="157"/>
      <c r="S71" s="157"/>
      <c r="T71" s="152"/>
      <c r="U71" s="153"/>
      <c r="V71" s="154"/>
      <c r="AK71" s="590"/>
      <c r="AL71" s="590"/>
      <c r="AM71" s="590"/>
      <c r="AN71" s="590"/>
      <c r="AO71" s="590"/>
      <c r="AP71" s="590"/>
      <c r="AQ71" s="590"/>
      <c r="AR71" s="590"/>
      <c r="AS71" s="590"/>
      <c r="AT71" s="590"/>
      <c r="AU71" s="590"/>
      <c r="AV71" s="590"/>
      <c r="AW71" s="590"/>
      <c r="AX71" s="590"/>
      <c r="AY71" s="590"/>
      <c r="AZ71" s="590"/>
      <c r="BA71" s="590"/>
      <c r="BB71" s="590"/>
      <c r="BC71" s="590"/>
      <c r="BD71" s="590"/>
      <c r="BE71" s="590"/>
      <c r="BF71" s="590"/>
      <c r="BG71" s="590"/>
      <c r="BH71" s="590"/>
      <c r="BI71" s="590"/>
      <c r="BJ71" s="590"/>
      <c r="BK71" s="590"/>
      <c r="BL71" s="590"/>
      <c r="BM71" s="590"/>
      <c r="BN71" s="590"/>
      <c r="BO71" s="590"/>
    </row>
    <row r="72" spans="1:67" s="155" customFormat="1" ht="19.5" customHeight="1">
      <c r="A72" s="112"/>
      <c r="B72" s="1671" t="s">
        <v>1487</v>
      </c>
      <c r="C72" s="1671"/>
      <c r="D72" s="1671"/>
      <c r="E72" s="1671"/>
      <c r="F72" s="1671"/>
      <c r="G72" s="1671"/>
      <c r="H72" s="1671"/>
      <c r="I72" s="1671"/>
      <c r="J72" s="1671"/>
      <c r="K72" s="1671"/>
      <c r="L72" s="1671"/>
      <c r="M72" s="1671"/>
      <c r="N72" s="1671"/>
      <c r="O72" s="1671"/>
      <c r="P72" s="1671"/>
      <c r="Q72" s="1671"/>
      <c r="R72" s="1671"/>
      <c r="S72" s="1671"/>
      <c r="T72" s="152"/>
      <c r="U72" s="153"/>
      <c r="V72" s="154"/>
      <c r="AK72" s="590"/>
      <c r="AL72" s="590"/>
      <c r="AM72" s="590"/>
      <c r="AN72" s="590"/>
      <c r="AO72" s="590"/>
      <c r="AP72" s="590"/>
      <c r="AQ72" s="590"/>
      <c r="AR72" s="590"/>
      <c r="AS72" s="590"/>
      <c r="AT72" s="590"/>
      <c r="AU72" s="590"/>
      <c r="AV72" s="590"/>
      <c r="AW72" s="590"/>
      <c r="AX72" s="590"/>
      <c r="AY72" s="590"/>
      <c r="AZ72" s="590"/>
      <c r="BA72" s="590"/>
      <c r="BB72" s="590"/>
      <c r="BC72" s="590"/>
      <c r="BD72" s="590"/>
      <c r="BE72" s="590"/>
      <c r="BF72" s="590"/>
      <c r="BG72" s="590"/>
      <c r="BH72" s="590"/>
      <c r="BI72" s="590"/>
      <c r="BJ72" s="590"/>
      <c r="BK72" s="590"/>
      <c r="BL72" s="590"/>
      <c r="BM72" s="590"/>
      <c r="BN72" s="590"/>
      <c r="BO72" s="590"/>
    </row>
    <row r="73" spans="1:67" s="155" customFormat="1" ht="22.5" customHeight="1">
      <c r="A73" s="112"/>
      <c r="B73" s="1573" t="s">
        <v>1488</v>
      </c>
      <c r="C73" s="1573"/>
      <c r="D73" s="1573"/>
      <c r="E73" s="1573"/>
      <c r="F73" s="1573"/>
      <c r="G73" s="1573"/>
      <c r="H73" s="1573"/>
      <c r="I73" s="1573"/>
      <c r="J73" s="1573"/>
      <c r="K73" s="1573"/>
      <c r="L73" s="1573"/>
      <c r="M73" s="1573"/>
      <c r="N73" s="1573"/>
      <c r="O73" s="1573"/>
      <c r="P73" s="1573"/>
      <c r="Q73" s="1573"/>
      <c r="R73" s="1573"/>
      <c r="S73" s="1573"/>
      <c r="T73" s="152"/>
      <c r="U73" s="153"/>
      <c r="V73" s="154"/>
      <c r="AK73" s="590"/>
      <c r="AL73" s="590"/>
      <c r="AM73" s="590"/>
      <c r="AN73" s="590"/>
      <c r="AO73" s="590"/>
      <c r="AP73" s="590"/>
      <c r="AQ73" s="590"/>
      <c r="AR73" s="590"/>
      <c r="AS73" s="590"/>
      <c r="AT73" s="590"/>
      <c r="AU73" s="590"/>
      <c r="AV73" s="590"/>
      <c r="AW73" s="590"/>
      <c r="AX73" s="590"/>
      <c r="AY73" s="590"/>
      <c r="AZ73" s="590"/>
      <c r="BA73" s="590"/>
      <c r="BB73" s="590"/>
      <c r="BC73" s="590"/>
      <c r="BD73" s="590"/>
      <c r="BE73" s="590"/>
      <c r="BF73" s="590"/>
      <c r="BG73" s="590"/>
      <c r="BH73" s="590"/>
      <c r="BI73" s="590"/>
      <c r="BJ73" s="590"/>
      <c r="BK73" s="590"/>
      <c r="BL73" s="590"/>
      <c r="BM73" s="590"/>
      <c r="BN73" s="590"/>
      <c r="BO73" s="590"/>
    </row>
    <row r="74" spans="1:67" s="155" customFormat="1" ht="23.25" customHeight="1">
      <c r="A74" s="112"/>
      <c r="B74" s="1573" t="s">
        <v>1489</v>
      </c>
      <c r="C74" s="1573"/>
      <c r="D74" s="1573"/>
      <c r="E74" s="1573"/>
      <c r="F74" s="1573"/>
      <c r="G74" s="1573"/>
      <c r="H74" s="1573"/>
      <c r="I74" s="1573"/>
      <c r="J74" s="1573"/>
      <c r="K74" s="1573"/>
      <c r="L74" s="1573"/>
      <c r="M74" s="1573"/>
      <c r="N74" s="1573"/>
      <c r="O74" s="1573"/>
      <c r="P74" s="1573"/>
      <c r="Q74" s="1573"/>
      <c r="R74" s="1573"/>
      <c r="S74" s="1573"/>
      <c r="T74" s="152"/>
      <c r="U74" s="153"/>
      <c r="V74" s="154"/>
      <c r="AK74" s="590"/>
      <c r="AL74" s="590"/>
      <c r="AM74" s="590"/>
      <c r="AN74" s="590"/>
      <c r="AO74" s="590"/>
      <c r="AP74" s="590"/>
      <c r="AQ74" s="590"/>
      <c r="AR74" s="590"/>
      <c r="AS74" s="590"/>
      <c r="AT74" s="590"/>
      <c r="AU74" s="590"/>
      <c r="AV74" s="590"/>
      <c r="AW74" s="590"/>
      <c r="AX74" s="590"/>
      <c r="AY74" s="590"/>
      <c r="AZ74" s="590"/>
      <c r="BA74" s="590"/>
      <c r="BB74" s="590"/>
      <c r="BC74" s="590"/>
      <c r="BD74" s="590"/>
      <c r="BE74" s="590"/>
      <c r="BF74" s="590"/>
      <c r="BG74" s="590"/>
      <c r="BH74" s="590"/>
      <c r="BI74" s="590"/>
      <c r="BJ74" s="590"/>
      <c r="BK74" s="590"/>
      <c r="BL74" s="590"/>
      <c r="BM74" s="590"/>
      <c r="BN74" s="590"/>
      <c r="BO74" s="590"/>
    </row>
    <row r="75" spans="1:67" s="155" customFormat="1" ht="18" customHeight="1">
      <c r="A75" s="112"/>
      <c r="B75" s="1573" t="s">
        <v>1490</v>
      </c>
      <c r="C75" s="1573"/>
      <c r="D75" s="1573"/>
      <c r="E75" s="1573"/>
      <c r="F75" s="1573"/>
      <c r="G75" s="1573"/>
      <c r="H75" s="1573"/>
      <c r="I75" s="1573"/>
      <c r="J75" s="1573"/>
      <c r="K75" s="1573"/>
      <c r="L75" s="1573"/>
      <c r="M75" s="1573"/>
      <c r="N75" s="1573"/>
      <c r="O75" s="1573"/>
      <c r="P75" s="1573"/>
      <c r="Q75" s="1573"/>
      <c r="R75" s="1573"/>
      <c r="S75" s="1573"/>
      <c r="T75" s="152"/>
      <c r="U75" s="153"/>
      <c r="V75" s="154"/>
      <c r="AK75" s="590"/>
      <c r="AL75" s="590"/>
      <c r="AM75" s="590"/>
      <c r="AN75" s="590"/>
      <c r="AO75" s="590"/>
      <c r="AP75" s="590"/>
      <c r="AQ75" s="590"/>
      <c r="AR75" s="590"/>
      <c r="AS75" s="590"/>
      <c r="AT75" s="590"/>
      <c r="AU75" s="590"/>
      <c r="AV75" s="590"/>
      <c r="AW75" s="590"/>
      <c r="AX75" s="590"/>
      <c r="AY75" s="590"/>
      <c r="AZ75" s="590"/>
      <c r="BA75" s="590"/>
      <c r="BB75" s="590"/>
      <c r="BC75" s="590"/>
      <c r="BD75" s="590"/>
      <c r="BE75" s="590"/>
      <c r="BF75" s="590"/>
      <c r="BG75" s="590"/>
      <c r="BH75" s="590"/>
      <c r="BI75" s="590"/>
      <c r="BJ75" s="590"/>
      <c r="BK75" s="590"/>
      <c r="BL75" s="590"/>
      <c r="BM75" s="590"/>
      <c r="BN75" s="590"/>
      <c r="BO75" s="590"/>
    </row>
    <row r="76" spans="1:67" s="155" customFormat="1" ht="19.5" customHeight="1">
      <c r="A76" s="112"/>
      <c r="B76" s="1573" t="s">
        <v>1491</v>
      </c>
      <c r="C76" s="1573"/>
      <c r="D76" s="1573"/>
      <c r="E76" s="1573"/>
      <c r="F76" s="1573"/>
      <c r="G76" s="1573"/>
      <c r="H76" s="1573"/>
      <c r="I76" s="1573"/>
      <c r="J76" s="1573"/>
      <c r="K76" s="1573"/>
      <c r="L76" s="1573"/>
      <c r="M76" s="1573"/>
      <c r="N76" s="1573"/>
      <c r="O76" s="1573"/>
      <c r="P76" s="1573"/>
      <c r="Q76" s="1573"/>
      <c r="R76" s="1573"/>
      <c r="S76" s="1573"/>
      <c r="T76" s="152"/>
      <c r="U76" s="153"/>
      <c r="V76" s="154"/>
      <c r="AK76" s="590"/>
      <c r="AL76" s="590"/>
      <c r="AM76" s="590"/>
      <c r="AN76" s="590"/>
      <c r="AO76" s="590"/>
      <c r="AP76" s="590"/>
      <c r="AQ76" s="590"/>
      <c r="AR76" s="590"/>
      <c r="AS76" s="590"/>
      <c r="AT76" s="590"/>
      <c r="AU76" s="590"/>
      <c r="AV76" s="590"/>
      <c r="AW76" s="590"/>
      <c r="AX76" s="590"/>
      <c r="AY76" s="590"/>
      <c r="AZ76" s="590"/>
      <c r="BA76" s="590"/>
      <c r="BB76" s="590"/>
      <c r="BC76" s="590"/>
      <c r="BD76" s="590"/>
      <c r="BE76" s="590"/>
      <c r="BF76" s="590"/>
      <c r="BG76" s="590"/>
      <c r="BH76" s="590"/>
      <c r="BI76" s="590"/>
      <c r="BJ76" s="590"/>
      <c r="BK76" s="590"/>
      <c r="BL76" s="590"/>
      <c r="BM76" s="590"/>
      <c r="BN76" s="590"/>
      <c r="BO76" s="590"/>
    </row>
    <row r="77" spans="1:67" s="155" customFormat="1" ht="19.5" customHeight="1">
      <c r="A77" s="112"/>
      <c r="B77" s="1573" t="s">
        <v>1492</v>
      </c>
      <c r="C77" s="1573"/>
      <c r="D77" s="1573"/>
      <c r="E77" s="1573"/>
      <c r="F77" s="1573"/>
      <c r="G77" s="1573"/>
      <c r="H77" s="1573"/>
      <c r="I77" s="1573"/>
      <c r="J77" s="1573"/>
      <c r="K77" s="1573"/>
      <c r="L77" s="1573"/>
      <c r="M77" s="1573"/>
      <c r="N77" s="1573"/>
      <c r="O77" s="1573"/>
      <c r="P77" s="1573"/>
      <c r="Q77" s="1573"/>
      <c r="R77" s="1573"/>
      <c r="S77" s="1573"/>
      <c r="T77" s="152"/>
      <c r="U77" s="153"/>
      <c r="V77" s="154"/>
      <c r="AK77" s="590"/>
      <c r="AL77" s="590"/>
      <c r="AM77" s="590"/>
      <c r="AN77" s="590"/>
      <c r="AO77" s="590"/>
      <c r="AP77" s="590"/>
      <c r="AQ77" s="590"/>
      <c r="AR77" s="590"/>
      <c r="AS77" s="590"/>
      <c r="AT77" s="590"/>
      <c r="AU77" s="590"/>
      <c r="AV77" s="590"/>
      <c r="AW77" s="590"/>
      <c r="AX77" s="590"/>
      <c r="AY77" s="590"/>
      <c r="AZ77" s="590"/>
      <c r="BA77" s="590"/>
      <c r="BB77" s="590"/>
      <c r="BC77" s="590"/>
      <c r="BD77" s="590"/>
      <c r="BE77" s="590"/>
      <c r="BF77" s="590"/>
      <c r="BG77" s="590"/>
      <c r="BH77" s="590"/>
      <c r="BI77" s="590"/>
      <c r="BJ77" s="590"/>
      <c r="BK77" s="590"/>
      <c r="BL77" s="590"/>
      <c r="BM77" s="590"/>
      <c r="BN77" s="590"/>
      <c r="BO77" s="590"/>
    </row>
    <row r="78" spans="1:67" s="155" customFormat="1" ht="19.5" customHeight="1">
      <c r="A78" s="112"/>
      <c r="B78" s="158" t="s">
        <v>1493</v>
      </c>
      <c r="C78" s="158"/>
      <c r="D78" s="158"/>
      <c r="E78" s="157"/>
      <c r="F78" s="157"/>
      <c r="G78" s="157"/>
      <c r="H78" s="157"/>
      <c r="I78" s="157"/>
      <c r="J78" s="157"/>
      <c r="K78" s="157"/>
      <c r="L78" s="157"/>
      <c r="M78" s="157"/>
      <c r="N78" s="157"/>
      <c r="O78" s="157"/>
      <c r="P78" s="157"/>
      <c r="Q78" s="157"/>
      <c r="R78" s="157"/>
      <c r="S78" s="157"/>
      <c r="T78" s="152"/>
      <c r="U78" s="153"/>
      <c r="V78" s="154"/>
      <c r="AK78" s="590"/>
      <c r="AL78" s="590"/>
      <c r="AM78" s="590"/>
      <c r="AN78" s="590"/>
      <c r="AO78" s="590"/>
      <c r="AP78" s="590"/>
      <c r="AQ78" s="590"/>
      <c r="AR78" s="590"/>
      <c r="AS78" s="590"/>
      <c r="AT78" s="590"/>
      <c r="AU78" s="590"/>
      <c r="AV78" s="590"/>
      <c r="AW78" s="590"/>
      <c r="AX78" s="590"/>
      <c r="AY78" s="590"/>
      <c r="AZ78" s="590"/>
      <c r="BA78" s="590"/>
      <c r="BB78" s="590"/>
      <c r="BC78" s="590"/>
      <c r="BD78" s="590"/>
      <c r="BE78" s="590"/>
      <c r="BF78" s="590"/>
      <c r="BG78" s="590"/>
      <c r="BH78" s="590"/>
      <c r="BI78" s="590"/>
      <c r="BJ78" s="590"/>
      <c r="BK78" s="590"/>
      <c r="BL78" s="590"/>
      <c r="BM78" s="590"/>
      <c r="BN78" s="590"/>
      <c r="BO78" s="590"/>
    </row>
    <row r="79" spans="1:67" s="155" customFormat="1" ht="67.5" customHeight="1">
      <c r="A79" s="112"/>
      <c r="B79" s="1273" t="s">
        <v>588</v>
      </c>
      <c r="C79" s="1273"/>
      <c r="D79" s="1273"/>
      <c r="E79" s="1273"/>
      <c r="F79" s="1273"/>
      <c r="G79" s="1273"/>
      <c r="H79" s="1273"/>
      <c r="I79" s="1273"/>
      <c r="J79" s="1273"/>
      <c r="K79" s="1273"/>
      <c r="L79" s="1273"/>
      <c r="M79" s="1273"/>
      <c r="N79" s="1273"/>
      <c r="O79" s="1273"/>
      <c r="P79" s="1273"/>
      <c r="Q79" s="1273"/>
      <c r="R79" s="1273"/>
      <c r="S79" s="1273"/>
      <c r="T79" s="152"/>
      <c r="U79" s="153"/>
      <c r="V79" s="154"/>
      <c r="AK79" s="590"/>
      <c r="AL79" s="590"/>
      <c r="AM79" s="590"/>
      <c r="AN79" s="590"/>
      <c r="AO79" s="590"/>
      <c r="AP79" s="590"/>
      <c r="AQ79" s="590"/>
      <c r="AR79" s="590"/>
      <c r="AS79" s="590"/>
      <c r="AT79" s="590"/>
      <c r="AU79" s="590"/>
      <c r="AV79" s="590"/>
      <c r="AW79" s="590"/>
      <c r="AX79" s="590"/>
      <c r="AY79" s="590"/>
      <c r="AZ79" s="590"/>
      <c r="BA79" s="590"/>
      <c r="BB79" s="590"/>
      <c r="BC79" s="590"/>
      <c r="BD79" s="590"/>
      <c r="BE79" s="590"/>
      <c r="BF79" s="590"/>
      <c r="BG79" s="590"/>
      <c r="BH79" s="590"/>
      <c r="BI79" s="590"/>
      <c r="BJ79" s="590"/>
      <c r="BK79" s="590"/>
      <c r="BL79" s="590"/>
      <c r="BM79" s="590"/>
      <c r="BN79" s="590"/>
      <c r="BO79" s="590"/>
    </row>
    <row r="80" spans="1:67" s="155" customFormat="1" ht="21.75" customHeight="1">
      <c r="A80" s="112"/>
      <c r="B80" s="1573" t="s">
        <v>1494</v>
      </c>
      <c r="C80" s="1573"/>
      <c r="D80" s="1573"/>
      <c r="E80" s="1573"/>
      <c r="F80" s="1573"/>
      <c r="G80" s="1573"/>
      <c r="H80" s="1573"/>
      <c r="I80" s="1573"/>
      <c r="J80" s="1573"/>
      <c r="K80" s="1573"/>
      <c r="L80" s="1573"/>
      <c r="M80" s="1573"/>
      <c r="N80" s="1573"/>
      <c r="O80" s="1573"/>
      <c r="P80" s="1573"/>
      <c r="Q80" s="1573"/>
      <c r="R80" s="1573"/>
      <c r="S80" s="1573"/>
      <c r="T80" s="152"/>
      <c r="U80" s="153"/>
      <c r="V80" s="154"/>
      <c r="AK80" s="590"/>
      <c r="AL80" s="590"/>
      <c r="AM80" s="590"/>
      <c r="AN80" s="590"/>
      <c r="AO80" s="590"/>
      <c r="AP80" s="590"/>
      <c r="AQ80" s="590"/>
      <c r="AR80" s="590"/>
      <c r="AS80" s="590"/>
      <c r="AT80" s="590"/>
      <c r="AU80" s="590"/>
      <c r="AV80" s="590"/>
      <c r="AW80" s="590"/>
      <c r="AX80" s="590"/>
      <c r="AY80" s="590"/>
      <c r="AZ80" s="590"/>
      <c r="BA80" s="590"/>
      <c r="BB80" s="590"/>
      <c r="BC80" s="590"/>
      <c r="BD80" s="590"/>
      <c r="BE80" s="590"/>
      <c r="BF80" s="590"/>
      <c r="BG80" s="590"/>
      <c r="BH80" s="590"/>
      <c r="BI80" s="590"/>
      <c r="BJ80" s="590"/>
      <c r="BK80" s="590"/>
      <c r="BL80" s="590"/>
      <c r="BM80" s="590"/>
      <c r="BN80" s="590"/>
      <c r="BO80" s="590"/>
    </row>
    <row r="81" spans="1:67" s="155" customFormat="1" ht="21.75" customHeight="1">
      <c r="A81" s="145"/>
      <c r="B81" s="1573" t="s">
        <v>1495</v>
      </c>
      <c r="C81" s="1573"/>
      <c r="D81" s="1573"/>
      <c r="E81" s="1573"/>
      <c r="F81" s="1573"/>
      <c r="G81" s="1573"/>
      <c r="H81" s="1573"/>
      <c r="I81" s="1573"/>
      <c r="J81" s="1573"/>
      <c r="K81" s="1573"/>
      <c r="L81" s="1573"/>
      <c r="M81" s="1573"/>
      <c r="N81" s="1573"/>
      <c r="O81" s="1573"/>
      <c r="P81" s="1573"/>
      <c r="Q81" s="1573"/>
      <c r="R81" s="1573"/>
      <c r="S81" s="1573"/>
      <c r="T81" s="152"/>
      <c r="U81" s="153"/>
      <c r="V81" s="154"/>
      <c r="AK81" s="590"/>
      <c r="AL81" s="590"/>
      <c r="AM81" s="590"/>
      <c r="AN81" s="590"/>
      <c r="AO81" s="590"/>
      <c r="AP81" s="590"/>
      <c r="AQ81" s="590"/>
      <c r="AR81" s="590"/>
      <c r="AS81" s="590"/>
      <c r="AT81" s="590"/>
      <c r="AU81" s="590"/>
      <c r="AV81" s="590"/>
      <c r="AW81" s="590"/>
      <c r="AX81" s="590"/>
      <c r="AY81" s="590"/>
      <c r="AZ81" s="590"/>
      <c r="BA81" s="590"/>
      <c r="BB81" s="590"/>
      <c r="BC81" s="590"/>
      <c r="BD81" s="590"/>
      <c r="BE81" s="590"/>
      <c r="BF81" s="590"/>
      <c r="BG81" s="590"/>
      <c r="BH81" s="590"/>
      <c r="BI81" s="590"/>
      <c r="BJ81" s="590"/>
      <c r="BK81" s="590"/>
      <c r="BL81" s="590"/>
      <c r="BM81" s="590"/>
      <c r="BN81" s="590"/>
      <c r="BO81" s="590"/>
    </row>
    <row r="82" spans="1:67" s="155" customFormat="1" ht="21.75" customHeight="1">
      <c r="A82" s="145"/>
      <c r="B82" s="1573" t="s">
        <v>1496</v>
      </c>
      <c r="C82" s="1573"/>
      <c r="D82" s="1573"/>
      <c r="E82" s="1573"/>
      <c r="F82" s="1573"/>
      <c r="G82" s="1573"/>
      <c r="H82" s="1573"/>
      <c r="I82" s="1573"/>
      <c r="J82" s="1573"/>
      <c r="K82" s="1573"/>
      <c r="L82" s="1573"/>
      <c r="M82" s="1573"/>
      <c r="N82" s="1573"/>
      <c r="O82" s="1573"/>
      <c r="P82" s="1573"/>
      <c r="Q82" s="1573"/>
      <c r="R82" s="1573"/>
      <c r="S82" s="1573"/>
      <c r="T82" s="152"/>
      <c r="U82" s="153"/>
      <c r="V82" s="154"/>
      <c r="AK82" s="590"/>
      <c r="AL82" s="590"/>
      <c r="AM82" s="590"/>
      <c r="AN82" s="590"/>
      <c r="AO82" s="590"/>
      <c r="AP82" s="590"/>
      <c r="AQ82" s="590"/>
      <c r="AR82" s="590"/>
      <c r="AS82" s="590"/>
      <c r="AT82" s="590"/>
      <c r="AU82" s="590"/>
      <c r="AV82" s="590"/>
      <c r="AW82" s="590"/>
      <c r="AX82" s="590"/>
      <c r="AY82" s="590"/>
      <c r="AZ82" s="590"/>
      <c r="BA82" s="590"/>
      <c r="BB82" s="590"/>
      <c r="BC82" s="590"/>
      <c r="BD82" s="590"/>
      <c r="BE82" s="590"/>
      <c r="BF82" s="590"/>
      <c r="BG82" s="590"/>
      <c r="BH82" s="590"/>
      <c r="BI82" s="590"/>
      <c r="BJ82" s="590"/>
      <c r="BK82" s="590"/>
      <c r="BL82" s="590"/>
      <c r="BM82" s="590"/>
      <c r="BN82" s="590"/>
      <c r="BO82" s="590"/>
    </row>
    <row r="83" spans="1:67" s="155" customFormat="1" ht="21.75" customHeight="1">
      <c r="A83" s="145"/>
      <c r="B83" s="1573" t="s">
        <v>1497</v>
      </c>
      <c r="C83" s="1573"/>
      <c r="D83" s="1573"/>
      <c r="E83" s="1573"/>
      <c r="F83" s="1573"/>
      <c r="G83" s="1573"/>
      <c r="H83" s="1573"/>
      <c r="I83" s="1573"/>
      <c r="J83" s="1573"/>
      <c r="K83" s="1573"/>
      <c r="L83" s="1573"/>
      <c r="M83" s="1573"/>
      <c r="N83" s="1573"/>
      <c r="O83" s="1573"/>
      <c r="P83" s="1573"/>
      <c r="Q83" s="1573"/>
      <c r="R83" s="1573"/>
      <c r="S83" s="1573"/>
      <c r="T83" s="152"/>
      <c r="U83" s="153"/>
      <c r="V83" s="154"/>
      <c r="AK83" s="590"/>
      <c r="AL83" s="590"/>
      <c r="AM83" s="590"/>
      <c r="AN83" s="590"/>
      <c r="AO83" s="590"/>
      <c r="AP83" s="590"/>
      <c r="AQ83" s="590"/>
      <c r="AR83" s="590"/>
      <c r="AS83" s="590"/>
      <c r="AT83" s="590"/>
      <c r="AU83" s="590"/>
      <c r="AV83" s="590"/>
      <c r="AW83" s="590"/>
      <c r="AX83" s="590"/>
      <c r="AY83" s="590"/>
      <c r="AZ83" s="590"/>
      <c r="BA83" s="590"/>
      <c r="BB83" s="590"/>
      <c r="BC83" s="590"/>
      <c r="BD83" s="590"/>
      <c r="BE83" s="590"/>
      <c r="BF83" s="590"/>
      <c r="BG83" s="590"/>
      <c r="BH83" s="590"/>
      <c r="BI83" s="590"/>
      <c r="BJ83" s="590"/>
      <c r="BK83" s="590"/>
      <c r="BL83" s="590"/>
      <c r="BM83" s="590"/>
      <c r="BN83" s="590"/>
      <c r="BO83" s="590"/>
    </row>
    <row r="84" spans="1:67" s="155" customFormat="1" ht="21" customHeight="1">
      <c r="A84" s="145"/>
      <c r="B84" s="1573" t="s">
        <v>1498</v>
      </c>
      <c r="C84" s="1573"/>
      <c r="D84" s="1573"/>
      <c r="E84" s="1573"/>
      <c r="F84" s="1573"/>
      <c r="G84" s="1573"/>
      <c r="H84" s="1573"/>
      <c r="I84" s="1573"/>
      <c r="J84" s="1573"/>
      <c r="K84" s="1573"/>
      <c r="L84" s="1573"/>
      <c r="M84" s="1573"/>
      <c r="N84" s="1573"/>
      <c r="O84" s="1573"/>
      <c r="P84" s="1573"/>
      <c r="Q84" s="1573"/>
      <c r="R84" s="1573"/>
      <c r="S84" s="1573"/>
      <c r="T84" s="152"/>
      <c r="U84" s="153"/>
      <c r="V84" s="154"/>
      <c r="AK84" s="590"/>
      <c r="AL84" s="590"/>
      <c r="AM84" s="590"/>
      <c r="AN84" s="590"/>
      <c r="AO84" s="590"/>
      <c r="AP84" s="590"/>
      <c r="AQ84" s="590"/>
      <c r="AR84" s="590"/>
      <c r="AS84" s="590"/>
      <c r="AT84" s="590"/>
      <c r="AU84" s="590"/>
      <c r="AV84" s="590"/>
      <c r="AW84" s="590"/>
      <c r="AX84" s="590"/>
      <c r="AY84" s="590"/>
      <c r="AZ84" s="590"/>
      <c r="BA84" s="590"/>
      <c r="BB84" s="590"/>
      <c r="BC84" s="590"/>
      <c r="BD84" s="590"/>
      <c r="BE84" s="590"/>
      <c r="BF84" s="590"/>
      <c r="BG84" s="590"/>
      <c r="BH84" s="590"/>
      <c r="BI84" s="590"/>
      <c r="BJ84" s="590"/>
      <c r="BK84" s="590"/>
      <c r="BL84" s="590"/>
      <c r="BM84" s="590"/>
      <c r="BN84" s="590"/>
      <c r="BO84" s="590"/>
    </row>
    <row r="85" spans="1:67" s="155" customFormat="1" ht="19.5" customHeight="1">
      <c r="A85" s="145"/>
      <c r="B85" s="159" t="s">
        <v>1499</v>
      </c>
      <c r="C85" s="159"/>
      <c r="D85" s="159"/>
      <c r="E85" s="157"/>
      <c r="F85" s="157"/>
      <c r="G85" s="157"/>
      <c r="H85" s="157"/>
      <c r="I85" s="157"/>
      <c r="J85" s="157"/>
      <c r="K85" s="157"/>
      <c r="L85" s="157"/>
      <c r="M85" s="157"/>
      <c r="N85" s="157"/>
      <c r="O85" s="157"/>
      <c r="P85" s="157"/>
      <c r="Q85" s="157"/>
      <c r="R85" s="157"/>
      <c r="S85" s="157"/>
      <c r="T85" s="152"/>
      <c r="U85" s="153"/>
      <c r="V85" s="154"/>
      <c r="AK85" s="590"/>
      <c r="AL85" s="590"/>
      <c r="AM85" s="590"/>
      <c r="AN85" s="590"/>
      <c r="AO85" s="590"/>
      <c r="AP85" s="590"/>
      <c r="AQ85" s="590"/>
      <c r="AR85" s="590"/>
      <c r="AS85" s="590"/>
      <c r="AT85" s="590"/>
      <c r="AU85" s="590"/>
      <c r="AV85" s="590"/>
      <c r="AW85" s="590"/>
      <c r="AX85" s="590"/>
      <c r="AY85" s="590"/>
      <c r="AZ85" s="590"/>
      <c r="BA85" s="590"/>
      <c r="BB85" s="590"/>
      <c r="BC85" s="590"/>
      <c r="BD85" s="590"/>
      <c r="BE85" s="590"/>
      <c r="BF85" s="590"/>
      <c r="BG85" s="590"/>
      <c r="BH85" s="590"/>
      <c r="BI85" s="590"/>
      <c r="BJ85" s="590"/>
      <c r="BK85" s="590"/>
      <c r="BL85" s="590"/>
      <c r="BM85" s="590"/>
      <c r="BN85" s="590"/>
      <c r="BO85" s="590"/>
    </row>
    <row r="86" spans="1:67" s="155" customFormat="1" ht="19.5" customHeight="1">
      <c r="A86" s="145"/>
      <c r="B86" s="1573" t="s">
        <v>1500</v>
      </c>
      <c r="C86" s="1573"/>
      <c r="D86" s="1573"/>
      <c r="E86" s="1573"/>
      <c r="F86" s="1573"/>
      <c r="G86" s="1573"/>
      <c r="H86" s="1573"/>
      <c r="I86" s="1573"/>
      <c r="J86" s="1573"/>
      <c r="K86" s="1573"/>
      <c r="L86" s="1573"/>
      <c r="M86" s="1573"/>
      <c r="N86" s="1573"/>
      <c r="O86" s="1573"/>
      <c r="P86" s="1573"/>
      <c r="Q86" s="1573"/>
      <c r="R86" s="1573"/>
      <c r="S86" s="1573"/>
      <c r="T86" s="152"/>
      <c r="U86" s="153"/>
      <c r="V86" s="154"/>
      <c r="AK86" s="590"/>
      <c r="AL86" s="590"/>
      <c r="AM86" s="590"/>
      <c r="AN86" s="590"/>
      <c r="AO86" s="590"/>
      <c r="AP86" s="590"/>
      <c r="AQ86" s="590"/>
      <c r="AR86" s="590"/>
      <c r="AS86" s="590"/>
      <c r="AT86" s="590"/>
      <c r="AU86" s="590"/>
      <c r="AV86" s="590"/>
      <c r="AW86" s="590"/>
      <c r="AX86" s="590"/>
      <c r="AY86" s="590"/>
      <c r="AZ86" s="590"/>
      <c r="BA86" s="590"/>
      <c r="BB86" s="590"/>
      <c r="BC86" s="590"/>
      <c r="BD86" s="590"/>
      <c r="BE86" s="590"/>
      <c r="BF86" s="590"/>
      <c r="BG86" s="590"/>
      <c r="BH86" s="590"/>
      <c r="BI86" s="590"/>
      <c r="BJ86" s="590"/>
      <c r="BK86" s="590"/>
      <c r="BL86" s="590"/>
      <c r="BM86" s="590"/>
      <c r="BN86" s="590"/>
      <c r="BO86" s="590"/>
    </row>
    <row r="87" spans="1:67" s="155" customFormat="1" ht="19.5" customHeight="1">
      <c r="A87" s="145"/>
      <c r="B87" s="1573" t="s">
        <v>1501</v>
      </c>
      <c r="C87" s="1573"/>
      <c r="D87" s="1573"/>
      <c r="E87" s="1573"/>
      <c r="F87" s="1573"/>
      <c r="G87" s="1573"/>
      <c r="H87" s="1573"/>
      <c r="I87" s="1573"/>
      <c r="J87" s="1573"/>
      <c r="K87" s="1573"/>
      <c r="L87" s="1573"/>
      <c r="M87" s="1573"/>
      <c r="N87" s="1573"/>
      <c r="O87" s="1573"/>
      <c r="P87" s="1573"/>
      <c r="Q87" s="1573"/>
      <c r="R87" s="1573"/>
      <c r="S87" s="1573"/>
      <c r="T87" s="152"/>
      <c r="U87" s="153"/>
      <c r="V87" s="154"/>
      <c r="AK87" s="590"/>
      <c r="AL87" s="590"/>
      <c r="AM87" s="590"/>
      <c r="AN87" s="590"/>
      <c r="AO87" s="590"/>
      <c r="AP87" s="590"/>
      <c r="AQ87" s="590"/>
      <c r="AR87" s="590"/>
      <c r="AS87" s="590"/>
      <c r="AT87" s="590"/>
      <c r="AU87" s="590"/>
      <c r="AV87" s="590"/>
      <c r="AW87" s="590"/>
      <c r="AX87" s="590"/>
      <c r="AY87" s="590"/>
      <c r="AZ87" s="590"/>
      <c r="BA87" s="590"/>
      <c r="BB87" s="590"/>
      <c r="BC87" s="590"/>
      <c r="BD87" s="590"/>
      <c r="BE87" s="590"/>
      <c r="BF87" s="590"/>
      <c r="BG87" s="590"/>
      <c r="BH87" s="590"/>
      <c r="BI87" s="590"/>
      <c r="BJ87" s="590"/>
      <c r="BK87" s="590"/>
      <c r="BL87" s="590"/>
      <c r="BM87" s="590"/>
      <c r="BN87" s="590"/>
      <c r="BO87" s="590"/>
    </row>
    <row r="88" spans="1:67" s="155" customFormat="1" ht="19.5" customHeight="1">
      <c r="A88" s="145"/>
      <c r="B88" s="1573" t="s">
        <v>1502</v>
      </c>
      <c r="C88" s="1573"/>
      <c r="D88" s="1573"/>
      <c r="E88" s="1573"/>
      <c r="F88" s="1573"/>
      <c r="G88" s="1573"/>
      <c r="H88" s="1573"/>
      <c r="I88" s="1573"/>
      <c r="J88" s="1573"/>
      <c r="K88" s="1573"/>
      <c r="L88" s="1573"/>
      <c r="M88" s="1573"/>
      <c r="N88" s="1573"/>
      <c r="O88" s="1573"/>
      <c r="P88" s="1573"/>
      <c r="Q88" s="1573"/>
      <c r="R88" s="1573"/>
      <c r="S88" s="1573"/>
      <c r="T88" s="152"/>
      <c r="U88" s="153"/>
      <c r="V88" s="154"/>
      <c r="AK88" s="590"/>
      <c r="AL88" s="590"/>
      <c r="AM88" s="590"/>
      <c r="AN88" s="590"/>
      <c r="AO88" s="590"/>
      <c r="AP88" s="590"/>
      <c r="AQ88" s="590"/>
      <c r="AR88" s="590"/>
      <c r="AS88" s="590"/>
      <c r="AT88" s="590"/>
      <c r="AU88" s="590"/>
      <c r="AV88" s="590"/>
      <c r="AW88" s="590"/>
      <c r="AX88" s="590"/>
      <c r="AY88" s="590"/>
      <c r="AZ88" s="590"/>
      <c r="BA88" s="590"/>
      <c r="BB88" s="590"/>
      <c r="BC88" s="590"/>
      <c r="BD88" s="590"/>
      <c r="BE88" s="590"/>
      <c r="BF88" s="590"/>
      <c r="BG88" s="590"/>
      <c r="BH88" s="590"/>
      <c r="BI88" s="590"/>
      <c r="BJ88" s="590"/>
      <c r="BK88" s="590"/>
      <c r="BL88" s="590"/>
      <c r="BM88" s="590"/>
      <c r="BN88" s="590"/>
      <c r="BO88" s="590"/>
    </row>
    <row r="89" spans="1:67" s="155" customFormat="1" ht="30" customHeight="1">
      <c r="A89" s="145"/>
      <c r="B89" s="1573" t="s">
        <v>1503</v>
      </c>
      <c r="C89" s="1573"/>
      <c r="D89" s="1573"/>
      <c r="E89" s="1573"/>
      <c r="F89" s="1573"/>
      <c r="G89" s="1573"/>
      <c r="H89" s="1573"/>
      <c r="I89" s="1573"/>
      <c r="J89" s="1573"/>
      <c r="K89" s="1573"/>
      <c r="L89" s="1573"/>
      <c r="M89" s="1573"/>
      <c r="N89" s="1573"/>
      <c r="O89" s="1573"/>
      <c r="P89" s="1573"/>
      <c r="Q89" s="1573"/>
      <c r="R89" s="1573"/>
      <c r="S89" s="1573"/>
      <c r="T89" s="152"/>
      <c r="U89" s="153"/>
      <c r="V89" s="154"/>
      <c r="AK89" s="590"/>
      <c r="AL89" s="590"/>
      <c r="AM89" s="590"/>
      <c r="AN89" s="590"/>
      <c r="AO89" s="590"/>
      <c r="AP89" s="590"/>
      <c r="AQ89" s="590"/>
      <c r="AR89" s="590"/>
      <c r="AS89" s="590"/>
      <c r="AT89" s="590"/>
      <c r="AU89" s="590"/>
      <c r="AV89" s="590"/>
      <c r="AW89" s="590"/>
      <c r="AX89" s="590"/>
      <c r="AY89" s="590"/>
      <c r="AZ89" s="590"/>
      <c r="BA89" s="590"/>
      <c r="BB89" s="590"/>
      <c r="BC89" s="590"/>
      <c r="BD89" s="590"/>
      <c r="BE89" s="590"/>
      <c r="BF89" s="590"/>
      <c r="BG89" s="590"/>
      <c r="BH89" s="590"/>
      <c r="BI89" s="590"/>
      <c r="BJ89" s="590"/>
      <c r="BK89" s="590"/>
      <c r="BL89" s="590"/>
      <c r="BM89" s="590"/>
      <c r="BN89" s="590"/>
      <c r="BO89" s="590"/>
    </row>
    <row r="90" spans="1:67" s="149" customFormat="1" ht="19.5" customHeight="1">
      <c r="A90" s="112">
        <v>10</v>
      </c>
      <c r="B90" s="113" t="s">
        <v>1504</v>
      </c>
      <c r="C90" s="156"/>
      <c r="D90" s="156"/>
      <c r="E90" s="156"/>
      <c r="F90" s="156"/>
      <c r="G90" s="156"/>
      <c r="H90" s="156"/>
      <c r="I90" s="156"/>
      <c r="J90" s="156"/>
      <c r="K90" s="156"/>
      <c r="L90" s="156"/>
      <c r="M90" s="156"/>
      <c r="N90" s="156"/>
      <c r="O90" s="156"/>
      <c r="P90" s="156"/>
      <c r="Q90" s="156"/>
      <c r="R90" s="156"/>
      <c r="S90" s="156"/>
      <c r="T90" s="120"/>
      <c r="U90" s="118"/>
      <c r="V90" s="148"/>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row>
    <row r="91" spans="1:67" s="149" customFormat="1" ht="19.5" customHeight="1">
      <c r="A91" s="112"/>
      <c r="B91" s="1260" t="s">
        <v>1505</v>
      </c>
      <c r="C91" s="1260"/>
      <c r="D91" s="1260"/>
      <c r="E91" s="1260"/>
      <c r="F91" s="1260"/>
      <c r="G91" s="1260"/>
      <c r="H91" s="1260"/>
      <c r="I91" s="1260"/>
      <c r="J91" s="1260"/>
      <c r="K91" s="1260"/>
      <c r="L91" s="1260"/>
      <c r="M91" s="1260"/>
      <c r="N91" s="1260"/>
      <c r="O91" s="1260"/>
      <c r="P91" s="1260"/>
      <c r="Q91" s="1260"/>
      <c r="R91" s="1260"/>
      <c r="S91" s="1260"/>
      <c r="T91" s="120"/>
      <c r="U91" s="118"/>
      <c r="V91" s="148"/>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3"/>
    </row>
    <row r="92" spans="1:67" s="149" customFormat="1" ht="19.5" customHeight="1">
      <c r="A92" s="112"/>
      <c r="B92" s="1260" t="s">
        <v>1506</v>
      </c>
      <c r="C92" s="1260"/>
      <c r="D92" s="1260"/>
      <c r="E92" s="1260"/>
      <c r="F92" s="1260"/>
      <c r="G92" s="1260"/>
      <c r="H92" s="1260"/>
      <c r="I92" s="1260"/>
      <c r="J92" s="1260"/>
      <c r="K92" s="1260"/>
      <c r="L92" s="1260"/>
      <c r="M92" s="1260"/>
      <c r="N92" s="1260"/>
      <c r="O92" s="1260"/>
      <c r="P92" s="1260"/>
      <c r="Q92" s="1260"/>
      <c r="R92" s="1260"/>
      <c r="S92" s="1260"/>
      <c r="T92" s="120"/>
      <c r="U92" s="118"/>
      <c r="V92" s="148"/>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3"/>
    </row>
    <row r="93" spans="1:67" s="149" customFormat="1" ht="19.5" customHeight="1">
      <c r="A93" s="112"/>
      <c r="B93" s="1260" t="s">
        <v>1507</v>
      </c>
      <c r="C93" s="1260"/>
      <c r="D93" s="1260"/>
      <c r="E93" s="1260"/>
      <c r="F93" s="1260"/>
      <c r="G93" s="1260"/>
      <c r="H93" s="1260"/>
      <c r="I93" s="1260"/>
      <c r="J93" s="1260"/>
      <c r="K93" s="1260"/>
      <c r="L93" s="1260"/>
      <c r="M93" s="1260"/>
      <c r="N93" s="1260"/>
      <c r="O93" s="1260"/>
      <c r="P93" s="1260"/>
      <c r="Q93" s="1260"/>
      <c r="R93" s="1260"/>
      <c r="S93" s="1260"/>
      <c r="T93" s="120"/>
      <c r="U93" s="118"/>
      <c r="V93" s="148"/>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row>
    <row r="94" spans="1:67" s="149" customFormat="1" ht="19.5" customHeight="1">
      <c r="A94" s="112">
        <v>11</v>
      </c>
      <c r="B94" s="113" t="s">
        <v>1508</v>
      </c>
      <c r="C94" s="156"/>
      <c r="D94" s="156"/>
      <c r="E94" s="156"/>
      <c r="F94" s="156"/>
      <c r="G94" s="156"/>
      <c r="H94" s="156"/>
      <c r="I94" s="156"/>
      <c r="J94" s="156"/>
      <c r="K94" s="156"/>
      <c r="L94" s="156"/>
      <c r="M94" s="156"/>
      <c r="N94" s="156"/>
      <c r="O94" s="156"/>
      <c r="P94" s="156"/>
      <c r="Q94" s="156"/>
      <c r="R94" s="156"/>
      <c r="S94" s="156"/>
      <c r="T94" s="120"/>
      <c r="U94" s="118"/>
      <c r="V94" s="148"/>
      <c r="AK94" s="123"/>
      <c r="AL94" s="123"/>
      <c r="AM94" s="123"/>
      <c r="AN94" s="123"/>
      <c r="AO94" s="123"/>
      <c r="AP94" s="123"/>
      <c r="AQ94" s="123"/>
      <c r="AR94" s="123"/>
      <c r="AS94" s="123"/>
      <c r="AT94" s="123"/>
      <c r="AU94" s="123"/>
      <c r="AV94" s="123"/>
      <c r="AW94" s="123"/>
      <c r="AX94" s="123"/>
      <c r="AY94" s="123"/>
      <c r="AZ94" s="123"/>
      <c r="BA94" s="123"/>
      <c r="BB94" s="123"/>
      <c r="BC94" s="123"/>
      <c r="BD94" s="123"/>
      <c r="BE94" s="123"/>
      <c r="BF94" s="123"/>
      <c r="BG94" s="123"/>
      <c r="BH94" s="123"/>
      <c r="BI94" s="123"/>
      <c r="BJ94" s="123"/>
      <c r="BK94" s="123"/>
      <c r="BL94" s="123"/>
      <c r="BM94" s="123"/>
      <c r="BN94" s="123"/>
      <c r="BO94" s="123"/>
    </row>
    <row r="95" spans="1:67" s="117" customFormat="1" ht="19.5" customHeight="1">
      <c r="A95" s="112"/>
      <c r="B95" s="146" t="s">
        <v>1509</v>
      </c>
      <c r="C95" s="113"/>
      <c r="D95" s="113"/>
      <c r="E95" s="113"/>
      <c r="F95" s="113"/>
      <c r="G95" s="113"/>
      <c r="H95" s="113"/>
      <c r="I95" s="113"/>
      <c r="J95" s="113"/>
      <c r="K95" s="113"/>
      <c r="L95" s="113"/>
      <c r="M95" s="113"/>
      <c r="N95" s="113"/>
      <c r="O95" s="113"/>
      <c r="P95" s="113"/>
      <c r="Q95" s="113"/>
      <c r="R95" s="113"/>
      <c r="S95" s="113"/>
      <c r="T95" s="114"/>
      <c r="U95" s="118"/>
      <c r="V95" s="116"/>
      <c r="AK95" s="181"/>
      <c r="AL95" s="181"/>
      <c r="AM95" s="181"/>
      <c r="AN95" s="181"/>
      <c r="AO95" s="181"/>
      <c r="AP95" s="181"/>
      <c r="AQ95" s="181"/>
      <c r="AR95" s="181"/>
      <c r="AS95" s="181"/>
      <c r="AT95" s="181"/>
      <c r="AU95" s="181"/>
      <c r="AV95" s="181"/>
      <c r="AW95" s="181"/>
      <c r="AX95" s="181"/>
      <c r="AY95" s="181"/>
      <c r="AZ95" s="181"/>
      <c r="BA95" s="181"/>
      <c r="BB95" s="181"/>
      <c r="BC95" s="181"/>
      <c r="BD95" s="181"/>
      <c r="BE95" s="181"/>
      <c r="BF95" s="181"/>
      <c r="BG95" s="181"/>
      <c r="BH95" s="181"/>
      <c r="BI95" s="181"/>
      <c r="BJ95" s="181"/>
      <c r="BK95" s="181"/>
      <c r="BL95" s="181"/>
      <c r="BM95" s="181"/>
      <c r="BN95" s="181"/>
      <c r="BO95" s="181"/>
    </row>
    <row r="96" spans="1:67" s="117" customFormat="1" ht="30" customHeight="1">
      <c r="A96" s="112"/>
      <c r="B96" s="1260" t="s">
        <v>1510</v>
      </c>
      <c r="C96" s="1260"/>
      <c r="D96" s="1260"/>
      <c r="E96" s="1260"/>
      <c r="F96" s="1260"/>
      <c r="G96" s="1260"/>
      <c r="H96" s="1260"/>
      <c r="I96" s="1260"/>
      <c r="J96" s="1260"/>
      <c r="K96" s="1260"/>
      <c r="L96" s="1260"/>
      <c r="M96" s="1260"/>
      <c r="N96" s="1260"/>
      <c r="O96" s="1260"/>
      <c r="P96" s="1260"/>
      <c r="Q96" s="1260"/>
      <c r="R96" s="1260"/>
      <c r="S96" s="1260"/>
      <c r="T96" s="114"/>
      <c r="U96" s="118"/>
      <c r="V96" s="116"/>
      <c r="AK96" s="181"/>
      <c r="AL96" s="181"/>
      <c r="AM96" s="181"/>
      <c r="AN96" s="181"/>
      <c r="AO96" s="181"/>
      <c r="AP96" s="181"/>
      <c r="AQ96" s="181"/>
      <c r="AR96" s="181"/>
      <c r="AS96" s="181"/>
      <c r="AT96" s="181"/>
      <c r="AU96" s="181"/>
      <c r="AV96" s="181"/>
      <c r="AW96" s="181"/>
      <c r="AX96" s="181"/>
      <c r="AY96" s="181"/>
      <c r="AZ96" s="181"/>
      <c r="BA96" s="181"/>
      <c r="BB96" s="181"/>
      <c r="BC96" s="181"/>
      <c r="BD96" s="181"/>
      <c r="BE96" s="181"/>
      <c r="BF96" s="181"/>
      <c r="BG96" s="181"/>
      <c r="BH96" s="181"/>
      <c r="BI96" s="181"/>
      <c r="BJ96" s="181"/>
      <c r="BK96" s="181"/>
      <c r="BL96" s="181"/>
      <c r="BM96" s="181"/>
      <c r="BN96" s="181"/>
      <c r="BO96" s="181"/>
    </row>
    <row r="97" spans="1:67" s="117" customFormat="1" ht="18.75" customHeight="1">
      <c r="A97" s="112">
        <v>12</v>
      </c>
      <c r="B97" s="113" t="s">
        <v>1511</v>
      </c>
      <c r="C97" s="113"/>
      <c r="D97" s="113"/>
      <c r="E97" s="113"/>
      <c r="F97" s="113"/>
      <c r="G97" s="113"/>
      <c r="H97" s="113"/>
      <c r="I97" s="113"/>
      <c r="J97" s="113"/>
      <c r="K97" s="113"/>
      <c r="L97" s="113"/>
      <c r="M97" s="113"/>
      <c r="N97" s="113"/>
      <c r="O97" s="113"/>
      <c r="P97" s="113"/>
      <c r="Q97" s="113"/>
      <c r="R97" s="113"/>
      <c r="S97" s="113"/>
      <c r="T97" s="114"/>
      <c r="U97" s="118"/>
      <c r="V97" s="116"/>
      <c r="AK97" s="181"/>
      <c r="AL97" s="181"/>
      <c r="AM97" s="181"/>
      <c r="AN97" s="181"/>
      <c r="AO97" s="181"/>
      <c r="AP97" s="181"/>
      <c r="AQ97" s="181"/>
      <c r="AR97" s="181"/>
      <c r="AS97" s="181"/>
      <c r="AT97" s="181"/>
      <c r="AU97" s="181"/>
      <c r="AV97" s="181"/>
      <c r="AW97" s="181"/>
      <c r="AX97" s="181"/>
      <c r="AY97" s="181"/>
      <c r="AZ97" s="181"/>
      <c r="BA97" s="181"/>
      <c r="BB97" s="181"/>
      <c r="BC97" s="181"/>
      <c r="BD97" s="181"/>
      <c r="BE97" s="181"/>
      <c r="BF97" s="181"/>
      <c r="BG97" s="181"/>
      <c r="BH97" s="181"/>
      <c r="BI97" s="181"/>
      <c r="BJ97" s="181"/>
      <c r="BK97" s="181"/>
      <c r="BL97" s="181"/>
      <c r="BM97" s="181"/>
      <c r="BN97" s="181"/>
      <c r="BO97" s="181"/>
    </row>
    <row r="98" spans="1:67" s="117" customFormat="1" ht="18.75" customHeight="1">
      <c r="A98" s="112">
        <v>13</v>
      </c>
      <c r="B98" s="113" t="s">
        <v>1512</v>
      </c>
      <c r="C98" s="113"/>
      <c r="D98" s="113"/>
      <c r="E98" s="113"/>
      <c r="F98" s="113"/>
      <c r="G98" s="113"/>
      <c r="H98" s="113"/>
      <c r="I98" s="113"/>
      <c r="J98" s="113"/>
      <c r="K98" s="113"/>
      <c r="L98" s="113"/>
      <c r="M98" s="113"/>
      <c r="N98" s="113"/>
      <c r="O98" s="113"/>
      <c r="P98" s="113"/>
      <c r="Q98" s="113"/>
      <c r="R98" s="113"/>
      <c r="S98" s="113"/>
      <c r="T98" s="114"/>
      <c r="U98" s="118"/>
      <c r="V98" s="116"/>
      <c r="AK98" s="181"/>
      <c r="AL98" s="181"/>
      <c r="AM98" s="181"/>
      <c r="AN98" s="181"/>
      <c r="AO98" s="181"/>
      <c r="AP98" s="181"/>
      <c r="AQ98" s="181"/>
      <c r="AR98" s="181"/>
      <c r="AS98" s="181"/>
      <c r="AT98" s="181"/>
      <c r="AU98" s="181"/>
      <c r="AV98" s="181"/>
      <c r="AW98" s="181"/>
      <c r="AX98" s="181"/>
      <c r="AY98" s="181"/>
      <c r="AZ98" s="181"/>
      <c r="BA98" s="181"/>
      <c r="BB98" s="181"/>
      <c r="BC98" s="181"/>
      <c r="BD98" s="181"/>
      <c r="BE98" s="181"/>
      <c r="BF98" s="181"/>
      <c r="BG98" s="181"/>
      <c r="BH98" s="181"/>
      <c r="BI98" s="181"/>
      <c r="BJ98" s="181"/>
      <c r="BK98" s="181"/>
      <c r="BL98" s="181"/>
      <c r="BM98" s="181"/>
      <c r="BN98" s="181"/>
      <c r="BO98" s="181"/>
    </row>
    <row r="99" spans="1:67" s="117" customFormat="1" ht="22.5" customHeight="1">
      <c r="A99" s="112" t="s">
        <v>1513</v>
      </c>
      <c r="B99" s="113" t="s">
        <v>1514</v>
      </c>
      <c r="C99" s="113"/>
      <c r="D99" s="113"/>
      <c r="E99" s="113"/>
      <c r="F99" s="113"/>
      <c r="G99" s="113"/>
      <c r="H99" s="113"/>
      <c r="I99" s="113"/>
      <c r="J99" s="113"/>
      <c r="K99" s="113"/>
      <c r="L99" s="113"/>
      <c r="M99" s="113"/>
      <c r="N99" s="113"/>
      <c r="O99" s="113"/>
      <c r="P99" s="113"/>
      <c r="Q99" s="113"/>
      <c r="R99" s="113"/>
      <c r="S99" s="113"/>
      <c r="T99" s="114"/>
      <c r="U99" s="118"/>
      <c r="V99" s="116"/>
      <c r="AK99" s="181"/>
      <c r="AL99" s="181"/>
      <c r="AM99" s="181"/>
      <c r="AN99" s="181"/>
      <c r="AO99" s="181"/>
      <c r="AP99" s="181"/>
      <c r="AQ99" s="181"/>
      <c r="AR99" s="181"/>
      <c r="AS99" s="181"/>
      <c r="AT99" s="181"/>
      <c r="AU99" s="181"/>
      <c r="AV99" s="181"/>
      <c r="AW99" s="181"/>
      <c r="AX99" s="181"/>
      <c r="AY99" s="181"/>
      <c r="AZ99" s="181"/>
      <c r="BA99" s="181"/>
      <c r="BB99" s="181"/>
      <c r="BC99" s="181"/>
      <c r="BD99" s="181"/>
      <c r="BE99" s="181"/>
      <c r="BF99" s="181"/>
      <c r="BG99" s="181"/>
      <c r="BH99" s="181"/>
      <c r="BI99" s="181"/>
      <c r="BJ99" s="181"/>
      <c r="BK99" s="181"/>
      <c r="BL99" s="181"/>
      <c r="BM99" s="181"/>
      <c r="BN99" s="181"/>
      <c r="BO99" s="181"/>
    </row>
    <row r="100" spans="1:67" s="117" customFormat="1" ht="23.25" customHeight="1">
      <c r="A100" s="112"/>
      <c r="B100" s="113" t="s">
        <v>1515</v>
      </c>
      <c r="C100" s="113"/>
      <c r="D100" s="113"/>
      <c r="E100" s="113"/>
      <c r="F100" s="113"/>
      <c r="G100" s="113"/>
      <c r="H100" s="113"/>
      <c r="I100" s="113"/>
      <c r="J100" s="113"/>
      <c r="K100" s="113"/>
      <c r="L100" s="113"/>
      <c r="M100" s="113"/>
      <c r="N100" s="113"/>
      <c r="O100" s="113"/>
      <c r="P100" s="113"/>
      <c r="Q100" s="113"/>
      <c r="R100" s="113"/>
      <c r="S100" s="113"/>
      <c r="T100" s="114"/>
      <c r="U100" s="118"/>
      <c r="V100" s="116"/>
      <c r="AK100" s="181"/>
      <c r="AL100" s="181"/>
      <c r="AM100" s="181"/>
      <c r="AN100" s="181"/>
      <c r="AO100" s="181"/>
      <c r="AP100" s="181"/>
      <c r="AQ100" s="181"/>
      <c r="AR100" s="181"/>
      <c r="AS100" s="181"/>
      <c r="AT100" s="181"/>
      <c r="AU100" s="181"/>
      <c r="AV100" s="181"/>
      <c r="AW100" s="181"/>
      <c r="AX100" s="181"/>
      <c r="AY100" s="181"/>
      <c r="AZ100" s="181"/>
      <c r="BA100" s="181"/>
      <c r="BB100" s="181"/>
      <c r="BC100" s="181"/>
      <c r="BD100" s="181"/>
      <c r="BE100" s="181"/>
      <c r="BF100" s="181"/>
      <c r="BG100" s="181"/>
      <c r="BH100" s="181"/>
      <c r="BI100" s="181"/>
      <c r="BJ100" s="181"/>
      <c r="BK100" s="181"/>
      <c r="BL100" s="181"/>
      <c r="BM100" s="181"/>
      <c r="BN100" s="181"/>
      <c r="BO100" s="181"/>
    </row>
    <row r="101" spans="1:67" s="117" customFormat="1" ht="18.75" customHeight="1">
      <c r="A101" s="160" t="s">
        <v>1349</v>
      </c>
      <c r="B101" s="113" t="s">
        <v>1516</v>
      </c>
      <c r="C101" s="113"/>
      <c r="D101" s="113"/>
      <c r="E101" s="113"/>
      <c r="F101" s="113"/>
      <c r="G101" s="113"/>
      <c r="H101" s="1158" t="s">
        <v>1517</v>
      </c>
      <c r="I101" s="1158"/>
      <c r="J101" s="1158"/>
      <c r="K101" s="1158"/>
      <c r="L101" s="1158"/>
      <c r="M101" s="1158"/>
      <c r="N101" s="1158" t="s">
        <v>1518</v>
      </c>
      <c r="O101" s="1158"/>
      <c r="P101" s="1158"/>
      <c r="Q101" s="1158"/>
      <c r="R101" s="1158"/>
      <c r="S101" s="1158"/>
      <c r="T101" s="114"/>
      <c r="U101" s="161" t="s">
        <v>1519</v>
      </c>
      <c r="V101" s="116"/>
      <c r="AK101" s="181"/>
      <c r="AL101" s="181"/>
      <c r="AM101" s="181"/>
      <c r="AN101" s="181"/>
      <c r="AO101" s="181"/>
      <c r="AP101" s="181"/>
      <c r="AQ101" s="181"/>
      <c r="AR101" s="181"/>
      <c r="AS101" s="181"/>
      <c r="AT101" s="181"/>
      <c r="AU101" s="181"/>
      <c r="AV101" s="181"/>
      <c r="AW101" s="181"/>
      <c r="AX101" s="181"/>
      <c r="AY101" s="181"/>
      <c r="AZ101" s="181"/>
      <c r="BA101" s="181"/>
      <c r="BB101" s="181"/>
      <c r="BC101" s="181"/>
      <c r="BD101" s="181"/>
      <c r="BE101" s="181"/>
      <c r="BF101" s="181"/>
      <c r="BG101" s="181"/>
      <c r="BH101" s="181"/>
      <c r="BI101" s="181"/>
      <c r="BJ101" s="181"/>
      <c r="BK101" s="181"/>
      <c r="BL101" s="181"/>
      <c r="BM101" s="181"/>
      <c r="BN101" s="181"/>
      <c r="BO101" s="181"/>
    </row>
    <row r="102" spans="1:21" ht="17.25" customHeight="1">
      <c r="A102" s="145"/>
      <c r="B102" s="146" t="s">
        <v>1520</v>
      </c>
      <c r="C102" s="146"/>
      <c r="D102" s="146"/>
      <c r="E102" s="146"/>
      <c r="F102" s="146"/>
      <c r="G102" s="146"/>
      <c r="H102" s="1156">
        <v>289801791</v>
      </c>
      <c r="I102" s="1156"/>
      <c r="J102" s="1156"/>
      <c r="K102" s="1156"/>
      <c r="L102" s="1156"/>
      <c r="M102" s="1156"/>
      <c r="N102" s="1156">
        <v>72966982</v>
      </c>
      <c r="O102" s="1156"/>
      <c r="P102" s="1156"/>
      <c r="Q102" s="1156"/>
      <c r="R102" s="1156"/>
      <c r="S102" s="1156"/>
      <c r="T102" s="108"/>
      <c r="U102" s="163">
        <v>111</v>
      </c>
    </row>
    <row r="103" spans="1:67" s="21" customFormat="1" ht="17.25" customHeight="1">
      <c r="A103" s="145"/>
      <c r="B103" s="164" t="s">
        <v>1521</v>
      </c>
      <c r="C103" s="164"/>
      <c r="D103" s="164"/>
      <c r="E103" s="164"/>
      <c r="F103" s="164"/>
      <c r="G103" s="164"/>
      <c r="H103" s="1156">
        <v>2756434426</v>
      </c>
      <c r="I103" s="1156"/>
      <c r="J103" s="1156"/>
      <c r="K103" s="1156"/>
      <c r="L103" s="1156"/>
      <c r="M103" s="1156"/>
      <c r="N103" s="1156">
        <v>1973054717</v>
      </c>
      <c r="O103" s="1156"/>
      <c r="P103" s="1156"/>
      <c r="Q103" s="1156"/>
      <c r="R103" s="1156"/>
      <c r="S103" s="1156"/>
      <c r="T103" s="165"/>
      <c r="U103" s="163">
        <v>112</v>
      </c>
      <c r="V103" s="104"/>
      <c r="AK103" s="591"/>
      <c r="AL103" s="591"/>
      <c r="AM103" s="591"/>
      <c r="AN103" s="591"/>
      <c r="AO103" s="591"/>
      <c r="AP103" s="591"/>
      <c r="AQ103" s="591"/>
      <c r="AR103" s="591"/>
      <c r="AS103" s="591"/>
      <c r="AT103" s="591"/>
      <c r="AU103" s="591"/>
      <c r="AV103" s="591"/>
      <c r="AW103" s="591"/>
      <c r="AX103" s="591"/>
      <c r="AY103" s="591"/>
      <c r="AZ103" s="591"/>
      <c r="BA103" s="591"/>
      <c r="BB103" s="591"/>
      <c r="BC103" s="591"/>
      <c r="BD103" s="591"/>
      <c r="BE103" s="591"/>
      <c r="BF103" s="591"/>
      <c r="BG103" s="591"/>
      <c r="BH103" s="591"/>
      <c r="BI103" s="591"/>
      <c r="BJ103" s="591"/>
      <c r="BK103" s="591"/>
      <c r="BL103" s="591"/>
      <c r="BM103" s="591"/>
      <c r="BN103" s="591"/>
      <c r="BO103" s="591"/>
    </row>
    <row r="104" spans="1:21" ht="17.25" customHeight="1">
      <c r="A104" s="145"/>
      <c r="B104" s="146" t="s">
        <v>1522</v>
      </c>
      <c r="C104" s="146"/>
      <c r="D104" s="146"/>
      <c r="E104" s="146"/>
      <c r="F104" s="146"/>
      <c r="G104" s="146"/>
      <c r="H104" s="1156"/>
      <c r="I104" s="1156"/>
      <c r="J104" s="1156"/>
      <c r="K104" s="1156"/>
      <c r="L104" s="1156"/>
      <c r="M104" s="1156"/>
      <c r="N104" s="1156"/>
      <c r="O104" s="1156"/>
      <c r="P104" s="1156"/>
      <c r="Q104" s="1156"/>
      <c r="R104" s="1156"/>
      <c r="S104" s="1156"/>
      <c r="T104" s="108"/>
      <c r="U104" s="103">
        <v>113</v>
      </c>
    </row>
    <row r="105" spans="1:67" s="117" customFormat="1" ht="17.25" customHeight="1">
      <c r="A105" s="112"/>
      <c r="B105" s="113"/>
      <c r="C105" s="112" t="s">
        <v>1523</v>
      </c>
      <c r="D105" s="113"/>
      <c r="E105" s="113"/>
      <c r="F105" s="113"/>
      <c r="G105" s="113"/>
      <c r="H105" s="1152">
        <f>SUM(H102:M104)</f>
        <v>3046236217</v>
      </c>
      <c r="I105" s="1152"/>
      <c r="J105" s="1152"/>
      <c r="K105" s="1152"/>
      <c r="L105" s="1152"/>
      <c r="M105" s="1152"/>
      <c r="N105" s="1152">
        <f>SUM(N102:S104)</f>
        <v>2046021699</v>
      </c>
      <c r="O105" s="1152"/>
      <c r="P105" s="1152"/>
      <c r="Q105" s="1152"/>
      <c r="R105" s="1152"/>
      <c r="S105" s="1152"/>
      <c r="T105" s="111">
        <v>0</v>
      </c>
      <c r="U105" s="118"/>
      <c r="V105" s="116"/>
      <c r="AK105" s="181"/>
      <c r="AL105" s="181"/>
      <c r="AM105" s="181"/>
      <c r="AN105" s="181"/>
      <c r="AO105" s="181"/>
      <c r="AP105" s="181"/>
      <c r="AQ105" s="181"/>
      <c r="AR105" s="181"/>
      <c r="AS105" s="181"/>
      <c r="AT105" s="181"/>
      <c r="AU105" s="181"/>
      <c r="AV105" s="181"/>
      <c r="AW105" s="181"/>
      <c r="AX105" s="181"/>
      <c r="AY105" s="181"/>
      <c r="AZ105" s="181"/>
      <c r="BA105" s="181"/>
      <c r="BB105" s="181"/>
      <c r="BC105" s="181"/>
      <c r="BD105" s="181"/>
      <c r="BE105" s="181"/>
      <c r="BF105" s="181"/>
      <c r="BG105" s="181"/>
      <c r="BH105" s="181"/>
      <c r="BI105" s="181"/>
      <c r="BJ105" s="181"/>
      <c r="BK105" s="181"/>
      <c r="BL105" s="181"/>
      <c r="BM105" s="181"/>
      <c r="BN105" s="181"/>
      <c r="BO105" s="181"/>
    </row>
    <row r="106" spans="1:67" s="117" customFormat="1" ht="17.25" customHeight="1">
      <c r="A106" s="160" t="s">
        <v>1352</v>
      </c>
      <c r="B106" s="113" t="s">
        <v>1524</v>
      </c>
      <c r="C106" s="112"/>
      <c r="D106" s="113"/>
      <c r="E106" s="113"/>
      <c r="F106" s="113"/>
      <c r="G106" s="113"/>
      <c r="H106" s="1158" t="str">
        <f>H101</f>
        <v>Cuối kỳ</v>
      </c>
      <c r="I106" s="1158"/>
      <c r="J106" s="1158"/>
      <c r="K106" s="1158"/>
      <c r="L106" s="1158"/>
      <c r="M106" s="1158"/>
      <c r="N106" s="1158" t="s">
        <v>1518</v>
      </c>
      <c r="O106" s="1158"/>
      <c r="P106" s="1158"/>
      <c r="Q106" s="1158"/>
      <c r="R106" s="1158"/>
      <c r="S106" s="1158"/>
      <c r="T106" s="114"/>
      <c r="U106" s="118"/>
      <c r="V106" s="116"/>
      <c r="AK106" s="181"/>
      <c r="AL106" s="181"/>
      <c r="AM106" s="181"/>
      <c r="AN106" s="181"/>
      <c r="AO106" s="181"/>
      <c r="AP106" s="181"/>
      <c r="AQ106" s="181"/>
      <c r="AR106" s="181"/>
      <c r="AS106" s="181"/>
      <c r="AT106" s="181"/>
      <c r="AU106" s="181"/>
      <c r="AV106" s="181"/>
      <c r="AW106" s="181"/>
      <c r="AX106" s="181"/>
      <c r="AY106" s="181"/>
      <c r="AZ106" s="181"/>
      <c r="BA106" s="181"/>
      <c r="BB106" s="181"/>
      <c r="BC106" s="181"/>
      <c r="BD106" s="181"/>
      <c r="BE106" s="181"/>
      <c r="BF106" s="181"/>
      <c r="BG106" s="181"/>
      <c r="BH106" s="181"/>
      <c r="BI106" s="181"/>
      <c r="BJ106" s="181"/>
      <c r="BK106" s="181"/>
      <c r="BL106" s="181"/>
      <c r="BM106" s="181"/>
      <c r="BN106" s="181"/>
      <c r="BO106" s="181"/>
    </row>
    <row r="107" spans="1:67" s="117" customFormat="1" ht="17.25" customHeight="1">
      <c r="A107" s="112"/>
      <c r="B107" s="146" t="s">
        <v>1525</v>
      </c>
      <c r="C107" s="112"/>
      <c r="D107" s="113"/>
      <c r="E107" s="113"/>
      <c r="F107" s="113"/>
      <c r="G107" s="113"/>
      <c r="H107" s="1587"/>
      <c r="I107" s="1587"/>
      <c r="J107" s="1587"/>
      <c r="K107" s="1587"/>
      <c r="L107" s="1587"/>
      <c r="M107" s="1587"/>
      <c r="N107" s="1587"/>
      <c r="O107" s="1587"/>
      <c r="P107" s="1587"/>
      <c r="Q107" s="1587"/>
      <c r="R107" s="1587"/>
      <c r="S107" s="1587"/>
      <c r="T107" s="114"/>
      <c r="U107" s="118"/>
      <c r="V107" s="116"/>
      <c r="AK107" s="181"/>
      <c r="AL107" s="181"/>
      <c r="AM107" s="181"/>
      <c r="AN107" s="181"/>
      <c r="AO107" s="181"/>
      <c r="AP107" s="181"/>
      <c r="AQ107" s="181"/>
      <c r="AR107" s="181"/>
      <c r="AS107" s="181"/>
      <c r="AT107" s="181"/>
      <c r="AU107" s="181"/>
      <c r="AV107" s="181"/>
      <c r="AW107" s="181"/>
      <c r="AX107" s="181"/>
      <c r="AY107" s="181"/>
      <c r="AZ107" s="181"/>
      <c r="BA107" s="181"/>
      <c r="BB107" s="181"/>
      <c r="BC107" s="181"/>
      <c r="BD107" s="181"/>
      <c r="BE107" s="181"/>
      <c r="BF107" s="181"/>
      <c r="BG107" s="181"/>
      <c r="BH107" s="181"/>
      <c r="BI107" s="181"/>
      <c r="BJ107" s="181"/>
      <c r="BK107" s="181"/>
      <c r="BL107" s="181"/>
      <c r="BM107" s="181"/>
      <c r="BN107" s="181"/>
      <c r="BO107" s="181"/>
    </row>
    <row r="108" spans="1:67" s="19" customFormat="1" ht="17.25" customHeight="1">
      <c r="A108" s="145"/>
      <c r="B108" s="146" t="s">
        <v>1526</v>
      </c>
      <c r="C108" s="145"/>
      <c r="D108" s="146"/>
      <c r="E108" s="146"/>
      <c r="F108" s="146"/>
      <c r="G108" s="146"/>
      <c r="H108" s="1672"/>
      <c r="I108" s="1672"/>
      <c r="J108" s="1672"/>
      <c r="K108" s="1672"/>
      <c r="L108" s="1672"/>
      <c r="M108" s="1672"/>
      <c r="N108" s="1672"/>
      <c r="O108" s="1672"/>
      <c r="P108" s="1672"/>
      <c r="Q108" s="1672"/>
      <c r="R108" s="1672"/>
      <c r="S108" s="1672"/>
      <c r="T108" s="114"/>
      <c r="U108" s="153"/>
      <c r="V108" s="168"/>
      <c r="AK108" s="352"/>
      <c r="AL108" s="352"/>
      <c r="AM108" s="352"/>
      <c r="AN108" s="352"/>
      <c r="AO108" s="352"/>
      <c r="AP108" s="352"/>
      <c r="AQ108" s="352"/>
      <c r="AR108" s="352"/>
      <c r="AS108" s="352"/>
      <c r="AT108" s="352"/>
      <c r="AU108" s="352"/>
      <c r="AV108" s="352"/>
      <c r="AW108" s="352"/>
      <c r="AX108" s="352"/>
      <c r="AY108" s="352"/>
      <c r="AZ108" s="352"/>
      <c r="BA108" s="352"/>
      <c r="BB108" s="352"/>
      <c r="BC108" s="352"/>
      <c r="BD108" s="352"/>
      <c r="BE108" s="352"/>
      <c r="BF108" s="352"/>
      <c r="BG108" s="352"/>
      <c r="BH108" s="352"/>
      <c r="BI108" s="352"/>
      <c r="BJ108" s="352"/>
      <c r="BK108" s="352"/>
      <c r="BL108" s="352"/>
      <c r="BM108" s="352"/>
      <c r="BN108" s="352"/>
      <c r="BO108" s="352"/>
    </row>
    <row r="109" spans="1:67" s="19" customFormat="1" ht="17.25" customHeight="1">
      <c r="A109" s="145"/>
      <c r="B109" s="146" t="s">
        <v>1527</v>
      </c>
      <c r="C109" s="145"/>
      <c r="D109" s="146"/>
      <c r="E109" s="146"/>
      <c r="F109" s="146"/>
      <c r="G109" s="146"/>
      <c r="H109" s="1672"/>
      <c r="I109" s="1672"/>
      <c r="J109" s="1672"/>
      <c r="K109" s="1672"/>
      <c r="L109" s="1672"/>
      <c r="M109" s="1672"/>
      <c r="N109" s="1672"/>
      <c r="O109" s="1672"/>
      <c r="P109" s="1672"/>
      <c r="Q109" s="1672"/>
      <c r="R109" s="1672"/>
      <c r="S109" s="1672"/>
      <c r="T109" s="114"/>
      <c r="U109" s="153"/>
      <c r="V109" s="168"/>
      <c r="AK109" s="352"/>
      <c r="AL109" s="352"/>
      <c r="AM109" s="352"/>
      <c r="AN109" s="352"/>
      <c r="AO109" s="352"/>
      <c r="AP109" s="352"/>
      <c r="AQ109" s="352"/>
      <c r="AR109" s="352"/>
      <c r="AS109" s="352"/>
      <c r="AT109" s="352"/>
      <c r="AU109" s="352"/>
      <c r="AV109" s="352"/>
      <c r="AW109" s="352"/>
      <c r="AX109" s="352"/>
      <c r="AY109" s="352"/>
      <c r="AZ109" s="352"/>
      <c r="BA109" s="352"/>
      <c r="BB109" s="352"/>
      <c r="BC109" s="352"/>
      <c r="BD109" s="352"/>
      <c r="BE109" s="352"/>
      <c r="BF109" s="352"/>
      <c r="BG109" s="352"/>
      <c r="BH109" s="352"/>
      <c r="BI109" s="352"/>
      <c r="BJ109" s="352"/>
      <c r="BK109" s="352"/>
      <c r="BL109" s="352"/>
      <c r="BM109" s="352"/>
      <c r="BN109" s="352"/>
      <c r="BO109" s="352"/>
    </row>
    <row r="110" spans="1:67" s="19" customFormat="1" ht="17.25" customHeight="1">
      <c r="A110" s="145"/>
      <c r="B110" s="146"/>
      <c r="C110" s="145" t="s">
        <v>1528</v>
      </c>
      <c r="D110" s="113"/>
      <c r="E110" s="113"/>
      <c r="F110" s="113"/>
      <c r="G110" s="113"/>
      <c r="H110" s="1587"/>
      <c r="I110" s="1587"/>
      <c r="J110" s="1587"/>
      <c r="K110" s="1587"/>
      <c r="L110" s="1587"/>
      <c r="M110" s="1587"/>
      <c r="N110" s="1587"/>
      <c r="O110" s="1587"/>
      <c r="P110" s="1587"/>
      <c r="Q110" s="1587"/>
      <c r="R110" s="1587"/>
      <c r="S110" s="1587"/>
      <c r="T110" s="114"/>
      <c r="U110" s="153"/>
      <c r="V110" s="168"/>
      <c r="AK110" s="352"/>
      <c r="AL110" s="352"/>
      <c r="AM110" s="352"/>
      <c r="AN110" s="352"/>
      <c r="AO110" s="352"/>
      <c r="AP110" s="352"/>
      <c r="AQ110" s="352"/>
      <c r="AR110" s="352"/>
      <c r="AS110" s="352"/>
      <c r="AT110" s="352"/>
      <c r="AU110" s="352"/>
      <c r="AV110" s="352"/>
      <c r="AW110" s="352"/>
      <c r="AX110" s="352"/>
      <c r="AY110" s="352"/>
      <c r="AZ110" s="352"/>
      <c r="BA110" s="352"/>
      <c r="BB110" s="352"/>
      <c r="BC110" s="352"/>
      <c r="BD110" s="352"/>
      <c r="BE110" s="352"/>
      <c r="BF110" s="352"/>
      <c r="BG110" s="352"/>
      <c r="BH110" s="352"/>
      <c r="BI110" s="352"/>
      <c r="BJ110" s="352"/>
      <c r="BK110" s="352"/>
      <c r="BL110" s="352"/>
      <c r="BM110" s="352"/>
      <c r="BN110" s="352"/>
      <c r="BO110" s="352"/>
    </row>
    <row r="111" spans="1:67" s="117" customFormat="1" ht="17.25" customHeight="1">
      <c r="A111" s="160" t="s">
        <v>1354</v>
      </c>
      <c r="B111" s="113" t="s">
        <v>1529</v>
      </c>
      <c r="C111" s="112"/>
      <c r="D111" s="113"/>
      <c r="E111" s="113"/>
      <c r="F111" s="113"/>
      <c r="G111" s="113"/>
      <c r="H111" s="1158" t="str">
        <f>H106</f>
        <v>Cuối kỳ</v>
      </c>
      <c r="I111" s="1158"/>
      <c r="J111" s="1158"/>
      <c r="K111" s="1158"/>
      <c r="L111" s="1158"/>
      <c r="M111" s="1158"/>
      <c r="N111" s="1158" t="s">
        <v>1518</v>
      </c>
      <c r="O111" s="1158"/>
      <c r="P111" s="1158"/>
      <c r="Q111" s="1158"/>
      <c r="R111" s="1158"/>
      <c r="S111" s="1158"/>
      <c r="T111" s="114"/>
      <c r="U111" s="118"/>
      <c r="V111" s="116"/>
      <c r="AK111" s="181"/>
      <c r="AL111" s="181"/>
      <c r="AM111" s="181"/>
      <c r="AN111" s="181"/>
      <c r="AO111" s="181"/>
      <c r="AP111" s="181"/>
      <c r="AQ111" s="181"/>
      <c r="AR111" s="181"/>
      <c r="AS111" s="181"/>
      <c r="AT111" s="181"/>
      <c r="AU111" s="181"/>
      <c r="AV111" s="181"/>
      <c r="AW111" s="181"/>
      <c r="AX111" s="181"/>
      <c r="AY111" s="181"/>
      <c r="AZ111" s="181"/>
      <c r="BA111" s="181"/>
      <c r="BB111" s="181"/>
      <c r="BC111" s="181"/>
      <c r="BD111" s="181"/>
      <c r="BE111" s="181"/>
      <c r="BF111" s="181"/>
      <c r="BG111" s="181"/>
      <c r="BH111" s="181"/>
      <c r="BI111" s="181"/>
      <c r="BJ111" s="181"/>
      <c r="BK111" s="181"/>
      <c r="BL111" s="181"/>
      <c r="BM111" s="181"/>
      <c r="BN111" s="181"/>
      <c r="BO111" s="181"/>
    </row>
    <row r="112" spans="1:67" s="19" customFormat="1" ht="24" customHeight="1">
      <c r="A112" s="145"/>
      <c r="B112" s="146" t="s">
        <v>1530</v>
      </c>
      <c r="C112" s="112"/>
      <c r="D112" s="113"/>
      <c r="E112" s="113"/>
      <c r="F112" s="113"/>
      <c r="G112" s="113"/>
      <c r="H112" s="1156"/>
      <c r="I112" s="1156"/>
      <c r="J112" s="1156"/>
      <c r="K112" s="1156"/>
      <c r="L112" s="1156"/>
      <c r="M112" s="1156"/>
      <c r="N112" s="1156"/>
      <c r="O112" s="1156"/>
      <c r="P112" s="1156"/>
      <c r="Q112" s="1156"/>
      <c r="R112" s="1156"/>
      <c r="S112" s="1156"/>
      <c r="T112" s="114"/>
      <c r="U112" s="153"/>
      <c r="V112" s="168"/>
      <c r="AK112" s="352"/>
      <c r="AL112" s="352"/>
      <c r="AM112" s="352"/>
      <c r="AN112" s="352"/>
      <c r="AO112" s="352"/>
      <c r="AP112" s="352"/>
      <c r="AQ112" s="352"/>
      <c r="AR112" s="352"/>
      <c r="AS112" s="352"/>
      <c r="AT112" s="352"/>
      <c r="AU112" s="352"/>
      <c r="AV112" s="352"/>
      <c r="AW112" s="352"/>
      <c r="AX112" s="352"/>
      <c r="AY112" s="352"/>
      <c r="AZ112" s="352"/>
      <c r="BA112" s="352"/>
      <c r="BB112" s="352"/>
      <c r="BC112" s="352"/>
      <c r="BD112" s="352"/>
      <c r="BE112" s="352"/>
      <c r="BF112" s="352"/>
      <c r="BG112" s="352"/>
      <c r="BH112" s="352"/>
      <c r="BI112" s="352"/>
      <c r="BJ112" s="352"/>
      <c r="BK112" s="352"/>
      <c r="BL112" s="352"/>
      <c r="BM112" s="352"/>
      <c r="BN112" s="352"/>
      <c r="BO112" s="352"/>
    </row>
    <row r="113" spans="1:67" s="19" customFormat="1" ht="24" customHeight="1">
      <c r="A113" s="145"/>
      <c r="B113" s="169" t="s">
        <v>1531</v>
      </c>
      <c r="C113" s="112"/>
      <c r="D113" s="113"/>
      <c r="E113" s="113"/>
      <c r="F113" s="113"/>
      <c r="G113" s="113"/>
      <c r="H113" s="170"/>
      <c r="I113" s="170"/>
      <c r="J113" s="170"/>
      <c r="K113" s="170"/>
      <c r="L113" s="170"/>
      <c r="M113" s="170"/>
      <c r="N113" s="1152"/>
      <c r="O113" s="1152"/>
      <c r="P113" s="1152"/>
      <c r="Q113" s="1152"/>
      <c r="R113" s="1152"/>
      <c r="S113" s="1152"/>
      <c r="T113" s="114"/>
      <c r="U113" s="153"/>
      <c r="V113" s="168"/>
      <c r="AK113" s="352"/>
      <c r="AL113" s="352"/>
      <c r="AM113" s="352"/>
      <c r="AN113" s="352"/>
      <c r="AO113" s="352"/>
      <c r="AP113" s="352"/>
      <c r="AQ113" s="352"/>
      <c r="AR113" s="352"/>
      <c r="AS113" s="352"/>
      <c r="AT113" s="352"/>
      <c r="AU113" s="352"/>
      <c r="AV113" s="352"/>
      <c r="AW113" s="352"/>
      <c r="AX113" s="352"/>
      <c r="AY113" s="352"/>
      <c r="AZ113" s="352"/>
      <c r="BA113" s="352"/>
      <c r="BB113" s="352"/>
      <c r="BC113" s="352"/>
      <c r="BD113" s="352"/>
      <c r="BE113" s="352"/>
      <c r="BF113" s="352"/>
      <c r="BG113" s="352"/>
      <c r="BH113" s="352"/>
      <c r="BI113" s="352"/>
      <c r="BJ113" s="352"/>
      <c r="BK113" s="352"/>
      <c r="BL113" s="352"/>
      <c r="BM113" s="352"/>
      <c r="BN113" s="352"/>
      <c r="BO113" s="352"/>
    </row>
    <row r="114" spans="1:67" s="19" customFormat="1" ht="24" customHeight="1">
      <c r="A114" s="145"/>
      <c r="B114" s="146" t="s">
        <v>1532</v>
      </c>
      <c r="C114" s="112"/>
      <c r="D114" s="113"/>
      <c r="E114" s="113"/>
      <c r="F114" s="113"/>
      <c r="G114" s="113"/>
      <c r="H114" s="1152"/>
      <c r="I114" s="1152"/>
      <c r="J114" s="1152"/>
      <c r="K114" s="1152"/>
      <c r="L114" s="1152"/>
      <c r="M114" s="1152"/>
      <c r="N114" s="1152"/>
      <c r="O114" s="1152"/>
      <c r="P114" s="1152"/>
      <c r="Q114" s="1152"/>
      <c r="R114" s="1152"/>
      <c r="S114" s="1152"/>
      <c r="T114" s="114"/>
      <c r="U114" s="153"/>
      <c r="V114" s="168"/>
      <c r="AK114" s="352"/>
      <c r="AL114" s="352"/>
      <c r="AM114" s="352"/>
      <c r="AN114" s="352"/>
      <c r="AO114" s="352"/>
      <c r="AP114" s="352"/>
      <c r="AQ114" s="352"/>
      <c r="AR114" s="352"/>
      <c r="AS114" s="352"/>
      <c r="AT114" s="352"/>
      <c r="AU114" s="352"/>
      <c r="AV114" s="352"/>
      <c r="AW114" s="352"/>
      <c r="AX114" s="352"/>
      <c r="AY114" s="352"/>
      <c r="AZ114" s="352"/>
      <c r="BA114" s="352"/>
      <c r="BB114" s="352"/>
      <c r="BC114" s="352"/>
      <c r="BD114" s="352"/>
      <c r="BE114" s="352"/>
      <c r="BF114" s="352"/>
      <c r="BG114" s="352"/>
      <c r="BH114" s="352"/>
      <c r="BI114" s="352"/>
      <c r="BJ114" s="352"/>
      <c r="BK114" s="352"/>
      <c r="BL114" s="352"/>
      <c r="BM114" s="352"/>
      <c r="BN114" s="352"/>
      <c r="BO114" s="352"/>
    </row>
    <row r="115" spans="1:67" s="19" customFormat="1" ht="24" customHeight="1">
      <c r="A115" s="145"/>
      <c r="B115" s="146" t="s">
        <v>1533</v>
      </c>
      <c r="C115" s="112"/>
      <c r="D115" s="113"/>
      <c r="E115" s="113"/>
      <c r="F115" s="113"/>
      <c r="G115" s="113"/>
      <c r="H115" s="1151">
        <f>33928750032+1375768304-H147</f>
        <v>27174094044</v>
      </c>
      <c r="I115" s="1151"/>
      <c r="J115" s="1151"/>
      <c r="K115" s="1151"/>
      <c r="L115" s="1151"/>
      <c r="M115" s="1151"/>
      <c r="N115" s="1156">
        <v>31967889040</v>
      </c>
      <c r="O115" s="1156"/>
      <c r="P115" s="1156"/>
      <c r="Q115" s="1156"/>
      <c r="R115" s="1156"/>
      <c r="S115" s="1156"/>
      <c r="T115" s="111">
        <v>0</v>
      </c>
      <c r="U115" s="171" t="s">
        <v>1534</v>
      </c>
      <c r="V115" s="1712"/>
      <c r="W115" s="1712"/>
      <c r="X115" s="1712"/>
      <c r="Y115" s="1712"/>
      <c r="Z115" s="1712"/>
      <c r="AA115" s="1712"/>
      <c r="AK115" s="352"/>
      <c r="AL115" s="352"/>
      <c r="AM115" s="352"/>
      <c r="AN115" s="352"/>
      <c r="AO115" s="352"/>
      <c r="AP115" s="352"/>
      <c r="AQ115" s="352"/>
      <c r="AR115" s="352"/>
      <c r="AS115" s="352"/>
      <c r="AT115" s="352"/>
      <c r="AU115" s="352"/>
      <c r="AV115" s="352"/>
      <c r="AW115" s="352"/>
      <c r="AX115" s="352"/>
      <c r="AY115" s="352"/>
      <c r="AZ115" s="352"/>
      <c r="BA115" s="352"/>
      <c r="BB115" s="352"/>
      <c r="BC115" s="352"/>
      <c r="BD115" s="352"/>
      <c r="BE115" s="352"/>
      <c r="BF115" s="352"/>
      <c r="BG115" s="352"/>
      <c r="BH115" s="352"/>
      <c r="BI115" s="352"/>
      <c r="BJ115" s="352"/>
      <c r="BK115" s="352"/>
      <c r="BL115" s="352"/>
      <c r="BM115" s="352"/>
      <c r="BN115" s="352"/>
      <c r="BO115" s="352"/>
    </row>
    <row r="116" spans="1:67" s="117" customFormat="1" ht="24" customHeight="1">
      <c r="A116" s="112"/>
      <c r="B116" s="113"/>
      <c r="C116" s="145" t="s">
        <v>1528</v>
      </c>
      <c r="D116" s="113"/>
      <c r="E116" s="113"/>
      <c r="F116" s="113"/>
      <c r="G116" s="113"/>
      <c r="H116" s="1152">
        <f>H112+H115</f>
        <v>27174094044</v>
      </c>
      <c r="I116" s="1152"/>
      <c r="J116" s="1152"/>
      <c r="K116" s="1152"/>
      <c r="L116" s="1152"/>
      <c r="M116" s="1152"/>
      <c r="N116" s="1152">
        <f>N112+N115</f>
        <v>31967889040</v>
      </c>
      <c r="O116" s="1152"/>
      <c r="P116" s="1152"/>
      <c r="Q116" s="1152"/>
      <c r="R116" s="1152"/>
      <c r="S116" s="1152"/>
      <c r="T116" s="114"/>
      <c r="U116" s="118"/>
      <c r="V116" s="116"/>
      <c r="AK116" s="181"/>
      <c r="AL116" s="181"/>
      <c r="AM116" s="181"/>
      <c r="AN116" s="181"/>
      <c r="AO116" s="181"/>
      <c r="AP116" s="181"/>
      <c r="AQ116" s="181"/>
      <c r="AR116" s="181"/>
      <c r="AS116" s="181"/>
      <c r="AT116" s="181"/>
      <c r="AU116" s="181"/>
      <c r="AV116" s="181"/>
      <c r="AW116" s="181"/>
      <c r="AX116" s="181"/>
      <c r="AY116" s="181"/>
      <c r="AZ116" s="181"/>
      <c r="BA116" s="181"/>
      <c r="BB116" s="181"/>
      <c r="BC116" s="181"/>
      <c r="BD116" s="181"/>
      <c r="BE116" s="181"/>
      <c r="BF116" s="181"/>
      <c r="BG116" s="181"/>
      <c r="BH116" s="181"/>
      <c r="BI116" s="181"/>
      <c r="BJ116" s="181"/>
      <c r="BK116" s="181"/>
      <c r="BL116" s="181"/>
      <c r="BM116" s="181"/>
      <c r="BN116" s="181"/>
      <c r="BO116" s="181"/>
    </row>
    <row r="117" spans="1:67" s="117" customFormat="1" ht="24" customHeight="1">
      <c r="A117" s="160" t="s">
        <v>1356</v>
      </c>
      <c r="B117" s="113" t="s">
        <v>1535</v>
      </c>
      <c r="C117" s="112"/>
      <c r="D117" s="113"/>
      <c r="E117" s="113"/>
      <c r="F117" s="113"/>
      <c r="G117" s="113"/>
      <c r="H117" s="1158" t="str">
        <f>H111</f>
        <v>Cuối kỳ</v>
      </c>
      <c r="I117" s="1158"/>
      <c r="J117" s="1158"/>
      <c r="K117" s="1158"/>
      <c r="L117" s="1158"/>
      <c r="M117" s="1158"/>
      <c r="N117" s="1158" t="s">
        <v>1518</v>
      </c>
      <c r="O117" s="1158"/>
      <c r="P117" s="1158"/>
      <c r="Q117" s="1158"/>
      <c r="R117" s="1158"/>
      <c r="S117" s="1158"/>
      <c r="T117" s="114"/>
      <c r="U117" s="115"/>
      <c r="V117" s="116"/>
      <c r="AK117" s="181"/>
      <c r="AL117" s="181"/>
      <c r="AM117" s="181"/>
      <c r="AN117" s="181"/>
      <c r="AO117" s="181"/>
      <c r="AP117" s="181"/>
      <c r="AQ117" s="181"/>
      <c r="AR117" s="181"/>
      <c r="AS117" s="181"/>
      <c r="AT117" s="181"/>
      <c r="AU117" s="181"/>
      <c r="AV117" s="181"/>
      <c r="AW117" s="181"/>
      <c r="AX117" s="181"/>
      <c r="AY117" s="181"/>
      <c r="AZ117" s="181"/>
      <c r="BA117" s="181"/>
      <c r="BB117" s="181"/>
      <c r="BC117" s="181"/>
      <c r="BD117" s="181"/>
      <c r="BE117" s="181"/>
      <c r="BF117" s="181"/>
      <c r="BG117" s="181"/>
      <c r="BH117" s="181"/>
      <c r="BI117" s="181"/>
      <c r="BJ117" s="181"/>
      <c r="BK117" s="181"/>
      <c r="BL117" s="181"/>
      <c r="BM117" s="181"/>
      <c r="BN117" s="181"/>
      <c r="BO117" s="181"/>
    </row>
    <row r="118" spans="1:67" s="19" customFormat="1" ht="24" customHeight="1">
      <c r="A118" s="145"/>
      <c r="B118" s="146" t="s">
        <v>1536</v>
      </c>
      <c r="C118" s="145"/>
      <c r="D118" s="146"/>
      <c r="E118" s="146"/>
      <c r="F118" s="146"/>
      <c r="G118" s="146"/>
      <c r="H118" s="1156"/>
      <c r="I118" s="1156"/>
      <c r="J118" s="1156"/>
      <c r="K118" s="1156"/>
      <c r="L118" s="1156"/>
      <c r="M118" s="1156"/>
      <c r="N118" s="1156"/>
      <c r="O118" s="1156"/>
      <c r="P118" s="1156"/>
      <c r="Q118" s="1156"/>
      <c r="R118" s="1156"/>
      <c r="S118" s="1156"/>
      <c r="T118" s="114"/>
      <c r="U118" s="153"/>
      <c r="V118" s="168"/>
      <c r="AK118" s="352"/>
      <c r="AL118" s="352"/>
      <c r="AM118" s="352"/>
      <c r="AN118" s="352"/>
      <c r="AO118" s="352"/>
      <c r="AP118" s="352"/>
      <c r="AQ118" s="352"/>
      <c r="AR118" s="352"/>
      <c r="AS118" s="352"/>
      <c r="AT118" s="352"/>
      <c r="AU118" s="352"/>
      <c r="AV118" s="352"/>
      <c r="AW118" s="352"/>
      <c r="AX118" s="352"/>
      <c r="AY118" s="352"/>
      <c r="AZ118" s="352"/>
      <c r="BA118" s="352"/>
      <c r="BB118" s="352"/>
      <c r="BC118" s="352"/>
      <c r="BD118" s="352"/>
      <c r="BE118" s="352"/>
      <c r="BF118" s="352"/>
      <c r="BG118" s="352"/>
      <c r="BH118" s="352"/>
      <c r="BI118" s="352"/>
      <c r="BJ118" s="352"/>
      <c r="BK118" s="352"/>
      <c r="BL118" s="352"/>
      <c r="BM118" s="352"/>
      <c r="BN118" s="352"/>
      <c r="BO118" s="352"/>
    </row>
    <row r="119" spans="1:67" s="19" customFormat="1" ht="24" customHeight="1">
      <c r="A119" s="145"/>
      <c r="B119" s="146" t="s">
        <v>1537</v>
      </c>
      <c r="C119" s="145"/>
      <c r="D119" s="146"/>
      <c r="E119" s="146"/>
      <c r="F119" s="146"/>
      <c r="G119" s="146"/>
      <c r="H119" s="1156">
        <v>15395791768</v>
      </c>
      <c r="I119" s="1156"/>
      <c r="J119" s="1156"/>
      <c r="K119" s="1156"/>
      <c r="L119" s="1156"/>
      <c r="M119" s="1156"/>
      <c r="N119" s="1156">
        <v>13701385962</v>
      </c>
      <c r="O119" s="1156"/>
      <c r="P119" s="1156"/>
      <c r="Q119" s="1156"/>
      <c r="R119" s="1156"/>
      <c r="S119" s="1156"/>
      <c r="T119" s="114"/>
      <c r="U119" s="171" t="s">
        <v>1538</v>
      </c>
      <c r="V119" s="168"/>
      <c r="AK119" s="352"/>
      <c r="AL119" s="352"/>
      <c r="AM119" s="352"/>
      <c r="AN119" s="352"/>
      <c r="AO119" s="352"/>
      <c r="AP119" s="352"/>
      <c r="AQ119" s="352"/>
      <c r="AR119" s="352"/>
      <c r="AS119" s="352"/>
      <c r="AT119" s="352"/>
      <c r="AU119" s="352"/>
      <c r="AV119" s="352"/>
      <c r="AW119" s="352"/>
      <c r="AX119" s="352"/>
      <c r="AY119" s="352"/>
      <c r="AZ119" s="352"/>
      <c r="BA119" s="352"/>
      <c r="BB119" s="352"/>
      <c r="BC119" s="352"/>
      <c r="BD119" s="352"/>
      <c r="BE119" s="352"/>
      <c r="BF119" s="352"/>
      <c r="BG119" s="352"/>
      <c r="BH119" s="352"/>
      <c r="BI119" s="352"/>
      <c r="BJ119" s="352"/>
      <c r="BK119" s="352"/>
      <c r="BL119" s="352"/>
      <c r="BM119" s="352"/>
      <c r="BN119" s="352"/>
      <c r="BO119" s="352"/>
    </row>
    <row r="120" spans="1:67" s="19" customFormat="1" ht="24" customHeight="1">
      <c r="A120" s="145"/>
      <c r="B120" s="146" t="s">
        <v>1539</v>
      </c>
      <c r="C120" s="145"/>
      <c r="D120" s="146"/>
      <c r="E120" s="146"/>
      <c r="F120" s="146"/>
      <c r="G120" s="146"/>
      <c r="H120" s="1156">
        <v>31015000</v>
      </c>
      <c r="I120" s="1156"/>
      <c r="J120" s="1156"/>
      <c r="K120" s="1156"/>
      <c r="L120" s="1156"/>
      <c r="M120" s="1156"/>
      <c r="N120" s="1156">
        <v>29715000</v>
      </c>
      <c r="O120" s="1156"/>
      <c r="P120" s="1156"/>
      <c r="Q120" s="1156"/>
      <c r="R120" s="1156"/>
      <c r="S120" s="1156"/>
      <c r="T120" s="114"/>
      <c r="U120" s="171" t="s">
        <v>1540</v>
      </c>
      <c r="V120" s="168"/>
      <c r="AK120" s="352"/>
      <c r="AL120" s="352"/>
      <c r="AM120" s="352"/>
      <c r="AN120" s="352"/>
      <c r="AO120" s="352"/>
      <c r="AP120" s="352"/>
      <c r="AQ120" s="352"/>
      <c r="AR120" s="352"/>
      <c r="AS120" s="352"/>
      <c r="AT120" s="352"/>
      <c r="AU120" s="352"/>
      <c r="AV120" s="352"/>
      <c r="AW120" s="352"/>
      <c r="AX120" s="352"/>
      <c r="AY120" s="352"/>
      <c r="AZ120" s="352"/>
      <c r="BA120" s="352"/>
      <c r="BB120" s="352"/>
      <c r="BC120" s="352"/>
      <c r="BD120" s="352"/>
      <c r="BE120" s="352"/>
      <c r="BF120" s="352"/>
      <c r="BG120" s="352"/>
      <c r="BH120" s="352"/>
      <c r="BI120" s="352"/>
      <c r="BJ120" s="352"/>
      <c r="BK120" s="352"/>
      <c r="BL120" s="352"/>
      <c r="BM120" s="352"/>
      <c r="BN120" s="352"/>
      <c r="BO120" s="352"/>
    </row>
    <row r="121" spans="1:67" s="19" customFormat="1" ht="24" customHeight="1">
      <c r="A121" s="145"/>
      <c r="B121" s="146" t="s">
        <v>1541</v>
      </c>
      <c r="C121" s="145"/>
      <c r="D121" s="146"/>
      <c r="E121" s="146"/>
      <c r="F121" s="146"/>
      <c r="G121" s="146"/>
      <c r="H121" s="1156">
        <v>9035920279</v>
      </c>
      <c r="I121" s="1156"/>
      <c r="J121" s="1156"/>
      <c r="K121" s="1156"/>
      <c r="L121" s="1156"/>
      <c r="M121" s="1156"/>
      <c r="N121" s="1156">
        <v>15632578968</v>
      </c>
      <c r="O121" s="1156"/>
      <c r="P121" s="1156"/>
      <c r="Q121" s="1156"/>
      <c r="R121" s="1156"/>
      <c r="S121" s="1156"/>
      <c r="T121" s="114"/>
      <c r="U121" s="171" t="s">
        <v>1542</v>
      </c>
      <c r="V121" s="168"/>
      <c r="AK121" s="352"/>
      <c r="AL121" s="352"/>
      <c r="AM121" s="352"/>
      <c r="AN121" s="352"/>
      <c r="AO121" s="352"/>
      <c r="AP121" s="352"/>
      <c r="AQ121" s="352"/>
      <c r="AR121" s="352"/>
      <c r="AS121" s="352"/>
      <c r="AT121" s="352"/>
      <c r="AU121" s="352"/>
      <c r="AV121" s="352"/>
      <c r="AW121" s="352"/>
      <c r="AX121" s="352"/>
      <c r="AY121" s="352"/>
      <c r="AZ121" s="352"/>
      <c r="BA121" s="352"/>
      <c r="BB121" s="352"/>
      <c r="BC121" s="352"/>
      <c r="BD121" s="352"/>
      <c r="BE121" s="352"/>
      <c r="BF121" s="352"/>
      <c r="BG121" s="352"/>
      <c r="BH121" s="352"/>
      <c r="BI121" s="352"/>
      <c r="BJ121" s="352"/>
      <c r="BK121" s="352"/>
      <c r="BL121" s="352"/>
      <c r="BM121" s="352"/>
      <c r="BN121" s="352"/>
      <c r="BO121" s="352"/>
    </row>
    <row r="122" spans="1:67" s="19" customFormat="1" ht="24" customHeight="1">
      <c r="A122" s="145"/>
      <c r="B122" s="146" t="s">
        <v>1543</v>
      </c>
      <c r="C122" s="145"/>
      <c r="D122" s="146"/>
      <c r="E122" s="146"/>
      <c r="F122" s="146"/>
      <c r="G122" s="146"/>
      <c r="H122" s="1156">
        <v>9551541517</v>
      </c>
      <c r="I122" s="1156"/>
      <c r="J122" s="1156"/>
      <c r="K122" s="1156"/>
      <c r="L122" s="1156"/>
      <c r="M122" s="1156"/>
      <c r="N122" s="1156">
        <v>5190603873</v>
      </c>
      <c r="O122" s="1156"/>
      <c r="P122" s="1156"/>
      <c r="Q122" s="1156"/>
      <c r="R122" s="1156"/>
      <c r="S122" s="1156"/>
      <c r="T122" s="114"/>
      <c r="U122" s="171" t="s">
        <v>1544</v>
      </c>
      <c r="V122" s="168"/>
      <c r="AK122" s="352"/>
      <c r="AL122" s="352"/>
      <c r="AM122" s="352"/>
      <c r="AN122" s="352"/>
      <c r="AO122" s="352"/>
      <c r="AP122" s="352"/>
      <c r="AQ122" s="352"/>
      <c r="AR122" s="352"/>
      <c r="AS122" s="352"/>
      <c r="AT122" s="352"/>
      <c r="AU122" s="352"/>
      <c r="AV122" s="352"/>
      <c r="AW122" s="352"/>
      <c r="AX122" s="352"/>
      <c r="AY122" s="352"/>
      <c r="AZ122" s="352"/>
      <c r="BA122" s="352"/>
      <c r="BB122" s="352"/>
      <c r="BC122" s="352"/>
      <c r="BD122" s="352"/>
      <c r="BE122" s="352"/>
      <c r="BF122" s="352"/>
      <c r="BG122" s="352"/>
      <c r="BH122" s="352"/>
      <c r="BI122" s="352"/>
      <c r="BJ122" s="352"/>
      <c r="BK122" s="352"/>
      <c r="BL122" s="352"/>
      <c r="BM122" s="352"/>
      <c r="BN122" s="352"/>
      <c r="BO122" s="352"/>
    </row>
    <row r="123" spans="1:67" s="19" customFormat="1" ht="24" customHeight="1">
      <c r="A123" s="145"/>
      <c r="B123" s="146" t="s">
        <v>1545</v>
      </c>
      <c r="C123" s="145"/>
      <c r="D123" s="146"/>
      <c r="E123" s="146"/>
      <c r="F123" s="146"/>
      <c r="G123" s="146"/>
      <c r="H123" s="1156"/>
      <c r="I123" s="1156"/>
      <c r="J123" s="1156"/>
      <c r="K123" s="1156"/>
      <c r="L123" s="1156"/>
      <c r="M123" s="1156"/>
      <c r="N123" s="1156"/>
      <c r="O123" s="1156"/>
      <c r="P123" s="1156"/>
      <c r="Q123" s="1156"/>
      <c r="R123" s="1156"/>
      <c r="S123" s="1156"/>
      <c r="T123" s="114"/>
      <c r="U123" s="153"/>
      <c r="V123" s="168"/>
      <c r="AK123" s="352"/>
      <c r="AL123" s="352"/>
      <c r="AM123" s="352"/>
      <c r="AN123" s="352"/>
      <c r="AO123" s="352"/>
      <c r="AP123" s="352"/>
      <c r="AQ123" s="352"/>
      <c r="AR123" s="352"/>
      <c r="AS123" s="352"/>
      <c r="AT123" s="352"/>
      <c r="AU123" s="352"/>
      <c r="AV123" s="352"/>
      <c r="AW123" s="352"/>
      <c r="AX123" s="352"/>
      <c r="AY123" s="352"/>
      <c r="AZ123" s="352"/>
      <c r="BA123" s="352"/>
      <c r="BB123" s="352"/>
      <c r="BC123" s="352"/>
      <c r="BD123" s="352"/>
      <c r="BE123" s="352"/>
      <c r="BF123" s="352"/>
      <c r="BG123" s="352"/>
      <c r="BH123" s="352"/>
      <c r="BI123" s="352"/>
      <c r="BJ123" s="352"/>
      <c r="BK123" s="352"/>
      <c r="BL123" s="352"/>
      <c r="BM123" s="352"/>
      <c r="BN123" s="352"/>
      <c r="BO123" s="352"/>
    </row>
    <row r="124" spans="1:67" s="19" customFormat="1" ht="24" customHeight="1">
      <c r="A124" s="145"/>
      <c r="B124" s="146" t="s">
        <v>1546</v>
      </c>
      <c r="C124" s="145"/>
      <c r="D124" s="146"/>
      <c r="E124" s="146"/>
      <c r="F124" s="146"/>
      <c r="G124" s="146"/>
      <c r="H124" s="1156"/>
      <c r="I124" s="1156"/>
      <c r="J124" s="1156"/>
      <c r="K124" s="1156"/>
      <c r="L124" s="1156"/>
      <c r="M124" s="1156"/>
      <c r="N124" s="1156"/>
      <c r="O124" s="1156"/>
      <c r="P124" s="1156"/>
      <c r="Q124" s="1156"/>
      <c r="R124" s="1156"/>
      <c r="S124" s="1156"/>
      <c r="T124" s="114"/>
      <c r="U124" s="153"/>
      <c r="V124" s="168"/>
      <c r="AK124" s="352"/>
      <c r="AL124" s="352"/>
      <c r="AM124" s="352"/>
      <c r="AN124" s="352"/>
      <c r="AO124" s="352"/>
      <c r="AP124" s="352"/>
      <c r="AQ124" s="352"/>
      <c r="AR124" s="352"/>
      <c r="AS124" s="352"/>
      <c r="AT124" s="352"/>
      <c r="AU124" s="352"/>
      <c r="AV124" s="352"/>
      <c r="AW124" s="352"/>
      <c r="AX124" s="352"/>
      <c r="AY124" s="352"/>
      <c r="AZ124" s="352"/>
      <c r="BA124" s="352"/>
      <c r="BB124" s="352"/>
      <c r="BC124" s="352"/>
      <c r="BD124" s="352"/>
      <c r="BE124" s="352"/>
      <c r="BF124" s="352"/>
      <c r="BG124" s="352"/>
      <c r="BH124" s="352"/>
      <c r="BI124" s="352"/>
      <c r="BJ124" s="352"/>
      <c r="BK124" s="352"/>
      <c r="BL124" s="352"/>
      <c r="BM124" s="352"/>
      <c r="BN124" s="352"/>
      <c r="BO124" s="352"/>
    </row>
    <row r="125" spans="1:67" s="19" customFormat="1" ht="24" customHeight="1">
      <c r="A125" s="145"/>
      <c r="B125" s="146" t="s">
        <v>1547</v>
      </c>
      <c r="C125" s="145"/>
      <c r="D125" s="146"/>
      <c r="E125" s="146"/>
      <c r="F125" s="146"/>
      <c r="G125" s="146"/>
      <c r="H125" s="1156"/>
      <c r="I125" s="1156"/>
      <c r="J125" s="1156"/>
      <c r="K125" s="1156"/>
      <c r="L125" s="1156"/>
      <c r="M125" s="1156"/>
      <c r="N125" s="1156"/>
      <c r="O125" s="1156"/>
      <c r="P125" s="1156"/>
      <c r="Q125" s="1156"/>
      <c r="R125" s="1156"/>
      <c r="S125" s="1156"/>
      <c r="T125" s="114"/>
      <c r="U125" s="153"/>
      <c r="V125" s="168"/>
      <c r="AK125" s="352"/>
      <c r="AL125" s="352"/>
      <c r="AM125" s="352"/>
      <c r="AN125" s="352"/>
      <c r="AO125" s="352"/>
      <c r="AP125" s="352"/>
      <c r="AQ125" s="352"/>
      <c r="AR125" s="352"/>
      <c r="AS125" s="352"/>
      <c r="AT125" s="352"/>
      <c r="AU125" s="352"/>
      <c r="AV125" s="352"/>
      <c r="AW125" s="352"/>
      <c r="AX125" s="352"/>
      <c r="AY125" s="352"/>
      <c r="AZ125" s="352"/>
      <c r="BA125" s="352"/>
      <c r="BB125" s="352"/>
      <c r="BC125" s="352"/>
      <c r="BD125" s="352"/>
      <c r="BE125" s="352"/>
      <c r="BF125" s="352"/>
      <c r="BG125" s="352"/>
      <c r="BH125" s="352"/>
      <c r="BI125" s="352"/>
      <c r="BJ125" s="352"/>
      <c r="BK125" s="352"/>
      <c r="BL125" s="352"/>
      <c r="BM125" s="352"/>
      <c r="BN125" s="352"/>
      <c r="BO125" s="352"/>
    </row>
    <row r="126" spans="1:67" s="19" customFormat="1" ht="24" customHeight="1">
      <c r="A126" s="145"/>
      <c r="B126" s="146" t="s">
        <v>1548</v>
      </c>
      <c r="C126" s="145"/>
      <c r="D126" s="146"/>
      <c r="E126" s="146"/>
      <c r="F126" s="146"/>
      <c r="G126" s="146"/>
      <c r="H126" s="1156"/>
      <c r="I126" s="1156"/>
      <c r="J126" s="1156"/>
      <c r="K126" s="1156"/>
      <c r="L126" s="1156"/>
      <c r="M126" s="1156"/>
      <c r="N126" s="1156"/>
      <c r="O126" s="1156"/>
      <c r="P126" s="1156"/>
      <c r="Q126" s="1156"/>
      <c r="R126" s="1156"/>
      <c r="S126" s="1156"/>
      <c r="T126" s="114"/>
      <c r="U126" s="153"/>
      <c r="V126" s="168"/>
      <c r="AK126" s="352"/>
      <c r="AL126" s="352"/>
      <c r="AM126" s="352"/>
      <c r="AN126" s="352"/>
      <c r="AO126" s="352"/>
      <c r="AP126" s="352"/>
      <c r="AQ126" s="352"/>
      <c r="AR126" s="352"/>
      <c r="AS126" s="352"/>
      <c r="AT126" s="352"/>
      <c r="AU126" s="352"/>
      <c r="AV126" s="352"/>
      <c r="AW126" s="352"/>
      <c r="AX126" s="352"/>
      <c r="AY126" s="352"/>
      <c r="AZ126" s="352"/>
      <c r="BA126" s="352"/>
      <c r="BB126" s="352"/>
      <c r="BC126" s="352"/>
      <c r="BD126" s="352"/>
      <c r="BE126" s="352"/>
      <c r="BF126" s="352"/>
      <c r="BG126" s="352"/>
      <c r="BH126" s="352"/>
      <c r="BI126" s="352"/>
      <c r="BJ126" s="352"/>
      <c r="BK126" s="352"/>
      <c r="BL126" s="352"/>
      <c r="BM126" s="352"/>
      <c r="BN126" s="352"/>
      <c r="BO126" s="352"/>
    </row>
    <row r="127" spans="1:67" s="19" customFormat="1" ht="24" customHeight="1">
      <c r="A127" s="145"/>
      <c r="B127" s="146"/>
      <c r="C127" s="1261" t="s">
        <v>1549</v>
      </c>
      <c r="D127" s="1149"/>
      <c r="E127" s="1149"/>
      <c r="F127" s="1149"/>
      <c r="G127" s="1149"/>
      <c r="H127" s="1152">
        <f>SUM(H118:M126)</f>
        <v>34014268564</v>
      </c>
      <c r="I127" s="1152"/>
      <c r="J127" s="1152"/>
      <c r="K127" s="1152"/>
      <c r="L127" s="1152"/>
      <c r="M127" s="1152"/>
      <c r="N127" s="1152">
        <f>SUM(N118:S126)</f>
        <v>34554283803</v>
      </c>
      <c r="O127" s="1152"/>
      <c r="P127" s="1152"/>
      <c r="Q127" s="1152"/>
      <c r="R127" s="1152"/>
      <c r="S127" s="1152"/>
      <c r="T127" s="120">
        <v>0</v>
      </c>
      <c r="U127" s="153"/>
      <c r="V127" s="168"/>
      <c r="AK127" s="352"/>
      <c r="AL127" s="352"/>
      <c r="AM127" s="352"/>
      <c r="AN127" s="352"/>
      <c r="AO127" s="352"/>
      <c r="AP127" s="352"/>
      <c r="AQ127" s="352"/>
      <c r="AR127" s="352"/>
      <c r="AS127" s="352"/>
      <c r="AT127" s="352"/>
      <c r="AU127" s="352"/>
      <c r="AV127" s="352"/>
      <c r="AW127" s="352"/>
      <c r="AX127" s="352"/>
      <c r="AY127" s="352"/>
      <c r="AZ127" s="352"/>
      <c r="BA127" s="352"/>
      <c r="BB127" s="352"/>
      <c r="BC127" s="352"/>
      <c r="BD127" s="352"/>
      <c r="BE127" s="352"/>
      <c r="BF127" s="352"/>
      <c r="BG127" s="352"/>
      <c r="BH127" s="352"/>
      <c r="BI127" s="352"/>
      <c r="BJ127" s="352"/>
      <c r="BK127" s="352"/>
      <c r="BL127" s="352"/>
      <c r="BM127" s="352"/>
      <c r="BN127" s="352"/>
      <c r="BO127" s="352"/>
    </row>
    <row r="128" spans="1:67" s="19" customFormat="1" ht="24" customHeight="1">
      <c r="A128" s="145"/>
      <c r="B128" s="146" t="s">
        <v>1550</v>
      </c>
      <c r="C128" s="172"/>
      <c r="D128" s="172"/>
      <c r="E128" s="172"/>
      <c r="F128" s="172"/>
      <c r="G128" s="172"/>
      <c r="H128" s="166"/>
      <c r="I128" s="166"/>
      <c r="J128" s="166"/>
      <c r="K128" s="166"/>
      <c r="L128" s="166"/>
      <c r="M128" s="166"/>
      <c r="N128" s="166"/>
      <c r="O128" s="166"/>
      <c r="P128" s="166"/>
      <c r="Q128" s="166"/>
      <c r="R128" s="166"/>
      <c r="S128" s="166"/>
      <c r="T128" s="114"/>
      <c r="U128" s="153"/>
      <c r="V128" s="168"/>
      <c r="AK128" s="352"/>
      <c r="AL128" s="352"/>
      <c r="AM128" s="352"/>
      <c r="AN128" s="352"/>
      <c r="AO128" s="352"/>
      <c r="AP128" s="352"/>
      <c r="AQ128" s="352"/>
      <c r="AR128" s="352"/>
      <c r="AS128" s="352"/>
      <c r="AT128" s="352"/>
      <c r="AU128" s="352"/>
      <c r="AV128" s="352"/>
      <c r="AW128" s="352"/>
      <c r="AX128" s="352"/>
      <c r="AY128" s="352"/>
      <c r="AZ128" s="352"/>
      <c r="BA128" s="352"/>
      <c r="BB128" s="352"/>
      <c r="BC128" s="352"/>
      <c r="BD128" s="352"/>
      <c r="BE128" s="352"/>
      <c r="BF128" s="352"/>
      <c r="BG128" s="352"/>
      <c r="BH128" s="352"/>
      <c r="BI128" s="352"/>
      <c r="BJ128" s="352"/>
      <c r="BK128" s="352"/>
      <c r="BL128" s="352"/>
      <c r="BM128" s="352"/>
      <c r="BN128" s="352"/>
      <c r="BO128" s="352"/>
    </row>
    <row r="129" spans="1:67" s="19" customFormat="1" ht="24" customHeight="1">
      <c r="A129" s="145"/>
      <c r="B129" s="173" t="s">
        <v>1551</v>
      </c>
      <c r="C129" s="173"/>
      <c r="D129" s="173"/>
      <c r="E129" s="173"/>
      <c r="F129" s="173"/>
      <c r="G129" s="173"/>
      <c r="H129" s="173"/>
      <c r="I129" s="1530"/>
      <c r="J129" s="1530"/>
      <c r="K129" s="1530"/>
      <c r="L129" s="1530"/>
      <c r="M129" s="1530"/>
      <c r="N129" s="1152"/>
      <c r="O129" s="1152"/>
      <c r="P129" s="1152"/>
      <c r="Q129" s="1152"/>
      <c r="R129" s="1152"/>
      <c r="S129" s="1152"/>
      <c r="T129" s="114"/>
      <c r="U129" s="153"/>
      <c r="V129" s="168"/>
      <c r="AK129" s="352"/>
      <c r="AL129" s="352"/>
      <c r="AM129" s="352"/>
      <c r="AN129" s="352"/>
      <c r="AO129" s="352"/>
      <c r="AP129" s="352"/>
      <c r="AQ129" s="352"/>
      <c r="AR129" s="352"/>
      <c r="AS129" s="352"/>
      <c r="AT129" s="352"/>
      <c r="AU129" s="352"/>
      <c r="AV129" s="352"/>
      <c r="AW129" s="352"/>
      <c r="AX129" s="352"/>
      <c r="AY129" s="352"/>
      <c r="AZ129" s="352"/>
      <c r="BA129" s="352"/>
      <c r="BB129" s="352"/>
      <c r="BC129" s="352"/>
      <c r="BD129" s="352"/>
      <c r="BE129" s="352"/>
      <c r="BF129" s="352"/>
      <c r="BG129" s="352"/>
      <c r="BH129" s="352"/>
      <c r="BI129" s="352"/>
      <c r="BJ129" s="352"/>
      <c r="BK129" s="352"/>
      <c r="BL129" s="352"/>
      <c r="BM129" s="352"/>
      <c r="BN129" s="352"/>
      <c r="BO129" s="352"/>
    </row>
    <row r="130" spans="1:67" s="19" customFormat="1" ht="24" customHeight="1">
      <c r="A130" s="145"/>
      <c r="B130" s="146" t="s">
        <v>1552</v>
      </c>
      <c r="C130" s="172"/>
      <c r="D130" s="172"/>
      <c r="E130" s="172"/>
      <c r="F130" s="172"/>
      <c r="G130" s="172"/>
      <c r="H130" s="170"/>
      <c r="I130" s="1529"/>
      <c r="J130" s="1529"/>
      <c r="K130" s="1529"/>
      <c r="L130" s="1529"/>
      <c r="M130" s="1529"/>
      <c r="N130" s="1152"/>
      <c r="O130" s="1152"/>
      <c r="P130" s="1152"/>
      <c r="Q130" s="1152"/>
      <c r="R130" s="1152"/>
      <c r="S130" s="1152"/>
      <c r="T130" s="114"/>
      <c r="U130" s="153"/>
      <c r="V130" s="168"/>
      <c r="AK130" s="352"/>
      <c r="AL130" s="352"/>
      <c r="AM130" s="352"/>
      <c r="AN130" s="352"/>
      <c r="AO130" s="352"/>
      <c r="AP130" s="352"/>
      <c r="AQ130" s="352"/>
      <c r="AR130" s="352"/>
      <c r="AS130" s="352"/>
      <c r="AT130" s="352"/>
      <c r="AU130" s="352"/>
      <c r="AV130" s="352"/>
      <c r="AW130" s="352"/>
      <c r="AX130" s="352"/>
      <c r="AY130" s="352"/>
      <c r="AZ130" s="352"/>
      <c r="BA130" s="352"/>
      <c r="BB130" s="352"/>
      <c r="BC130" s="352"/>
      <c r="BD130" s="352"/>
      <c r="BE130" s="352"/>
      <c r="BF130" s="352"/>
      <c r="BG130" s="352"/>
      <c r="BH130" s="352"/>
      <c r="BI130" s="352"/>
      <c r="BJ130" s="352"/>
      <c r="BK130" s="352"/>
      <c r="BL130" s="352"/>
      <c r="BM130" s="352"/>
      <c r="BN130" s="352"/>
      <c r="BO130" s="352"/>
    </row>
    <row r="131" spans="1:67" s="117" customFormat="1" ht="24" customHeight="1">
      <c r="A131" s="160" t="s">
        <v>1358</v>
      </c>
      <c r="B131" s="156" t="s">
        <v>1553</v>
      </c>
      <c r="C131" s="172"/>
      <c r="D131" s="172"/>
      <c r="E131" s="172"/>
      <c r="F131" s="172"/>
      <c r="G131" s="172"/>
      <c r="H131" s="1158" t="str">
        <f>H117</f>
        <v>Cuối kỳ</v>
      </c>
      <c r="I131" s="1158"/>
      <c r="J131" s="1158"/>
      <c r="K131" s="1158"/>
      <c r="L131" s="1158"/>
      <c r="M131" s="1158"/>
      <c r="N131" s="1158" t="s">
        <v>1518</v>
      </c>
      <c r="O131" s="1158"/>
      <c r="P131" s="1158"/>
      <c r="Q131" s="1158"/>
      <c r="R131" s="1158"/>
      <c r="S131" s="1158"/>
      <c r="T131" s="114"/>
      <c r="U131" s="118"/>
      <c r="V131" s="116"/>
      <c r="AK131" s="181"/>
      <c r="AL131" s="181"/>
      <c r="AM131" s="181"/>
      <c r="AN131" s="181"/>
      <c r="AO131" s="181"/>
      <c r="AP131" s="181"/>
      <c r="AQ131" s="181"/>
      <c r="AR131" s="181"/>
      <c r="AS131" s="181"/>
      <c r="AT131" s="181"/>
      <c r="AU131" s="181"/>
      <c r="AV131" s="181"/>
      <c r="AW131" s="181"/>
      <c r="AX131" s="181"/>
      <c r="AY131" s="181"/>
      <c r="AZ131" s="181"/>
      <c r="BA131" s="181"/>
      <c r="BB131" s="181"/>
      <c r="BC131" s="181"/>
      <c r="BD131" s="181"/>
      <c r="BE131" s="181"/>
      <c r="BF131" s="181"/>
      <c r="BG131" s="181"/>
      <c r="BH131" s="181"/>
      <c r="BI131" s="181"/>
      <c r="BJ131" s="181"/>
      <c r="BK131" s="181"/>
      <c r="BL131" s="181"/>
      <c r="BM131" s="181"/>
      <c r="BN131" s="181"/>
      <c r="BO131" s="181"/>
    </row>
    <row r="132" spans="1:67" s="19" customFormat="1" ht="24" customHeight="1">
      <c r="A132" s="145"/>
      <c r="B132" s="146" t="s">
        <v>1554</v>
      </c>
      <c r="C132" s="169"/>
      <c r="D132" s="169"/>
      <c r="E132" s="169"/>
      <c r="F132" s="169"/>
      <c r="G132" s="169"/>
      <c r="H132" s="1178">
        <v>278439339</v>
      </c>
      <c r="I132" s="1178"/>
      <c r="J132" s="1178"/>
      <c r="K132" s="1178"/>
      <c r="L132" s="1178"/>
      <c r="M132" s="1178"/>
      <c r="N132" s="1156"/>
      <c r="O132" s="1156"/>
      <c r="P132" s="1156"/>
      <c r="Q132" s="1156"/>
      <c r="R132" s="1156"/>
      <c r="S132" s="1156"/>
      <c r="T132" s="114"/>
      <c r="U132" s="153" t="s">
        <v>1555</v>
      </c>
      <c r="V132" s="168"/>
      <c r="AK132" s="352"/>
      <c r="AL132" s="352"/>
      <c r="AM132" s="352"/>
      <c r="AN132" s="352"/>
      <c r="AO132" s="352"/>
      <c r="AP132" s="352"/>
      <c r="AQ132" s="352"/>
      <c r="AR132" s="352"/>
      <c r="AS132" s="352"/>
      <c r="AT132" s="352"/>
      <c r="AU132" s="352"/>
      <c r="AV132" s="352"/>
      <c r="AW132" s="352"/>
      <c r="AX132" s="352"/>
      <c r="AY132" s="352"/>
      <c r="AZ132" s="352"/>
      <c r="BA132" s="352"/>
      <c r="BB132" s="352"/>
      <c r="BC132" s="352"/>
      <c r="BD132" s="352"/>
      <c r="BE132" s="352"/>
      <c r="BF132" s="352"/>
      <c r="BG132" s="352"/>
      <c r="BH132" s="352"/>
      <c r="BI132" s="352"/>
      <c r="BJ132" s="352"/>
      <c r="BK132" s="352"/>
      <c r="BL132" s="352"/>
      <c r="BM132" s="352"/>
      <c r="BN132" s="352"/>
      <c r="BO132" s="352"/>
    </row>
    <row r="133" spans="1:67" s="19" customFormat="1" ht="24" customHeight="1">
      <c r="A133" s="145"/>
      <c r="B133" s="146" t="s">
        <v>1556</v>
      </c>
      <c r="C133" s="169"/>
      <c r="D133" s="169"/>
      <c r="E133" s="169"/>
      <c r="F133" s="169"/>
      <c r="G133" s="169"/>
      <c r="H133" s="1166"/>
      <c r="I133" s="1166"/>
      <c r="J133" s="1166"/>
      <c r="K133" s="1166"/>
      <c r="L133" s="1166"/>
      <c r="M133" s="1166"/>
      <c r="N133" s="1156"/>
      <c r="O133" s="1156"/>
      <c r="P133" s="1156"/>
      <c r="Q133" s="1156"/>
      <c r="R133" s="1156"/>
      <c r="S133" s="1156"/>
      <c r="T133" s="114"/>
      <c r="U133" s="153" t="s">
        <v>1557</v>
      </c>
      <c r="V133" s="168"/>
      <c r="AK133" s="352"/>
      <c r="AL133" s="352"/>
      <c r="AM133" s="352"/>
      <c r="AN133" s="352"/>
      <c r="AO133" s="352"/>
      <c r="AP133" s="352"/>
      <c r="AQ133" s="352"/>
      <c r="AR133" s="352"/>
      <c r="AS133" s="352"/>
      <c r="AT133" s="352"/>
      <c r="AU133" s="352"/>
      <c r="AV133" s="352"/>
      <c r="AW133" s="352"/>
      <c r="AX133" s="352"/>
      <c r="AY133" s="352"/>
      <c r="AZ133" s="352"/>
      <c r="BA133" s="352"/>
      <c r="BB133" s="352"/>
      <c r="BC133" s="352"/>
      <c r="BD133" s="352"/>
      <c r="BE133" s="352"/>
      <c r="BF133" s="352"/>
      <c r="BG133" s="352"/>
      <c r="BH133" s="352"/>
      <c r="BI133" s="352"/>
      <c r="BJ133" s="352"/>
      <c r="BK133" s="352"/>
      <c r="BL133" s="352"/>
      <c r="BM133" s="352"/>
      <c r="BN133" s="352"/>
      <c r="BO133" s="352"/>
    </row>
    <row r="134" spans="1:67" s="19" customFormat="1" ht="24" customHeight="1">
      <c r="A134" s="145"/>
      <c r="B134" s="146" t="s">
        <v>1558</v>
      </c>
      <c r="C134" s="169"/>
      <c r="D134" s="169"/>
      <c r="E134" s="169"/>
      <c r="F134" s="169"/>
      <c r="G134" s="169"/>
      <c r="H134" s="1166">
        <v>2454104171</v>
      </c>
      <c r="I134" s="1166"/>
      <c r="J134" s="1166"/>
      <c r="K134" s="1166"/>
      <c r="L134" s="1166"/>
      <c r="M134" s="1166"/>
      <c r="N134" s="1166">
        <v>4795438840</v>
      </c>
      <c r="O134" s="1166"/>
      <c r="P134" s="1166"/>
      <c r="Q134" s="1166"/>
      <c r="R134" s="1166"/>
      <c r="S134" s="1166"/>
      <c r="T134" s="114"/>
      <c r="U134" s="153" t="s">
        <v>1559</v>
      </c>
      <c r="V134" s="168"/>
      <c r="AK134" s="352"/>
      <c r="AL134" s="352"/>
      <c r="AM134" s="352"/>
      <c r="AN134" s="352"/>
      <c r="AO134" s="352"/>
      <c r="AP134" s="352"/>
      <c r="AQ134" s="352"/>
      <c r="AR134" s="352"/>
      <c r="AS134" s="352"/>
      <c r="AT134" s="352"/>
      <c r="AU134" s="352"/>
      <c r="AV134" s="352"/>
      <c r="AW134" s="352"/>
      <c r="AX134" s="352"/>
      <c r="AY134" s="352"/>
      <c r="AZ134" s="352"/>
      <c r="BA134" s="352"/>
      <c r="BB134" s="352"/>
      <c r="BC134" s="352"/>
      <c r="BD134" s="352"/>
      <c r="BE134" s="352"/>
      <c r="BF134" s="352"/>
      <c r="BG134" s="352"/>
      <c r="BH134" s="352"/>
      <c r="BI134" s="352"/>
      <c r="BJ134" s="352"/>
      <c r="BK134" s="352"/>
      <c r="BL134" s="352"/>
      <c r="BM134" s="352"/>
      <c r="BN134" s="352"/>
      <c r="BO134" s="352"/>
    </row>
    <row r="135" spans="1:67" s="19" customFormat="1" ht="24" customHeight="1">
      <c r="A135" s="145"/>
      <c r="B135" s="146" t="s">
        <v>1560</v>
      </c>
      <c r="C135" s="169"/>
      <c r="D135" s="169"/>
      <c r="E135" s="169"/>
      <c r="F135" s="169"/>
      <c r="G135" s="169"/>
      <c r="H135" s="1166"/>
      <c r="I135" s="1166"/>
      <c r="J135" s="1166"/>
      <c r="K135" s="1166"/>
      <c r="L135" s="1166"/>
      <c r="M135" s="1166"/>
      <c r="N135" s="1156"/>
      <c r="O135" s="1156"/>
      <c r="P135" s="1156"/>
      <c r="Q135" s="1156"/>
      <c r="R135" s="1156"/>
      <c r="S135" s="1156"/>
      <c r="T135" s="114"/>
      <c r="U135" s="153" t="s">
        <v>1561</v>
      </c>
      <c r="V135" s="168"/>
      <c r="AK135" s="352"/>
      <c r="AL135" s="352"/>
      <c r="AM135" s="352"/>
      <c r="AN135" s="352"/>
      <c r="AO135" s="352"/>
      <c r="AP135" s="352"/>
      <c r="AQ135" s="352"/>
      <c r="AR135" s="352"/>
      <c r="AS135" s="352"/>
      <c r="AT135" s="352"/>
      <c r="AU135" s="352"/>
      <c r="AV135" s="352"/>
      <c r="AW135" s="352"/>
      <c r="AX135" s="352"/>
      <c r="AY135" s="352"/>
      <c r="AZ135" s="352"/>
      <c r="BA135" s="352"/>
      <c r="BB135" s="352"/>
      <c r="BC135" s="352"/>
      <c r="BD135" s="352"/>
      <c r="BE135" s="352"/>
      <c r="BF135" s="352"/>
      <c r="BG135" s="352"/>
      <c r="BH135" s="352"/>
      <c r="BI135" s="352"/>
      <c r="BJ135" s="352"/>
      <c r="BK135" s="352"/>
      <c r="BL135" s="352"/>
      <c r="BM135" s="352"/>
      <c r="BN135" s="352"/>
      <c r="BO135" s="352"/>
    </row>
    <row r="136" spans="1:67" s="19" customFormat="1" ht="24" customHeight="1">
      <c r="A136" s="145"/>
      <c r="B136" s="146" t="s">
        <v>1562</v>
      </c>
      <c r="C136" s="169"/>
      <c r="D136" s="169"/>
      <c r="E136" s="169"/>
      <c r="F136" s="169"/>
      <c r="G136" s="169"/>
      <c r="H136" s="1178"/>
      <c r="I136" s="1178"/>
      <c r="J136" s="1178"/>
      <c r="K136" s="1178"/>
      <c r="L136" s="1178"/>
      <c r="M136" s="1178"/>
      <c r="N136" s="1156"/>
      <c r="O136" s="1156"/>
      <c r="P136" s="1156"/>
      <c r="Q136" s="1156"/>
      <c r="R136" s="1156"/>
      <c r="S136" s="1156"/>
      <c r="T136" s="114"/>
      <c r="U136" s="153" t="s">
        <v>1563</v>
      </c>
      <c r="V136" s="168"/>
      <c r="AK136" s="352"/>
      <c r="AL136" s="352"/>
      <c r="AM136" s="352"/>
      <c r="AN136" s="352"/>
      <c r="AO136" s="352"/>
      <c r="AP136" s="352"/>
      <c r="AQ136" s="352"/>
      <c r="AR136" s="352"/>
      <c r="AS136" s="352"/>
      <c r="AT136" s="352"/>
      <c r="AU136" s="352"/>
      <c r="AV136" s="352"/>
      <c r="AW136" s="352"/>
      <c r="AX136" s="352"/>
      <c r="AY136" s="352"/>
      <c r="AZ136" s="352"/>
      <c r="BA136" s="352"/>
      <c r="BB136" s="352"/>
      <c r="BC136" s="352"/>
      <c r="BD136" s="352"/>
      <c r="BE136" s="352"/>
      <c r="BF136" s="352"/>
      <c r="BG136" s="352"/>
      <c r="BH136" s="352"/>
      <c r="BI136" s="352"/>
      <c r="BJ136" s="352"/>
      <c r="BK136" s="352"/>
      <c r="BL136" s="352"/>
      <c r="BM136" s="352"/>
      <c r="BN136" s="352"/>
      <c r="BO136" s="352"/>
    </row>
    <row r="137" spans="1:67" s="19" customFormat="1" ht="24" customHeight="1">
      <c r="A137" s="145"/>
      <c r="B137" s="146" t="s">
        <v>1564</v>
      </c>
      <c r="C137" s="169"/>
      <c r="D137" s="169"/>
      <c r="E137" s="169"/>
      <c r="F137" s="169"/>
      <c r="G137" s="169"/>
      <c r="H137" s="1178">
        <v>380000</v>
      </c>
      <c r="I137" s="1178"/>
      <c r="J137" s="1178"/>
      <c r="K137" s="1178"/>
      <c r="L137" s="1178"/>
      <c r="M137" s="1178"/>
      <c r="N137" s="162"/>
      <c r="O137" s="162"/>
      <c r="P137" s="162"/>
      <c r="Q137" s="162"/>
      <c r="R137" s="162"/>
      <c r="S137" s="162"/>
      <c r="T137" s="114"/>
      <c r="U137" s="153" t="s">
        <v>1565</v>
      </c>
      <c r="V137" s="168"/>
      <c r="AK137" s="352"/>
      <c r="AL137" s="352"/>
      <c r="AM137" s="352"/>
      <c r="AN137" s="352"/>
      <c r="AO137" s="352"/>
      <c r="AP137" s="352"/>
      <c r="AQ137" s="352"/>
      <c r="AR137" s="352"/>
      <c r="AS137" s="352"/>
      <c r="AT137" s="352"/>
      <c r="AU137" s="352"/>
      <c r="AV137" s="352"/>
      <c r="AW137" s="352"/>
      <c r="AX137" s="352"/>
      <c r="AY137" s="352"/>
      <c r="AZ137" s="352"/>
      <c r="BA137" s="352"/>
      <c r="BB137" s="352"/>
      <c r="BC137" s="352"/>
      <c r="BD137" s="352"/>
      <c r="BE137" s="352"/>
      <c r="BF137" s="352"/>
      <c r="BG137" s="352"/>
      <c r="BH137" s="352"/>
      <c r="BI137" s="352"/>
      <c r="BJ137" s="352"/>
      <c r="BK137" s="352"/>
      <c r="BL137" s="352"/>
      <c r="BM137" s="352"/>
      <c r="BN137" s="352"/>
      <c r="BO137" s="352"/>
    </row>
    <row r="138" spans="1:67" s="117" customFormat="1" ht="24" customHeight="1">
      <c r="A138" s="112"/>
      <c r="B138" s="113"/>
      <c r="C138" s="169" t="s">
        <v>1523</v>
      </c>
      <c r="D138" s="172"/>
      <c r="E138" s="172"/>
      <c r="F138" s="172"/>
      <c r="G138" s="172"/>
      <c r="H138" s="1152">
        <f>SUM(H132:M137)</f>
        <v>2732923510</v>
      </c>
      <c r="I138" s="1152"/>
      <c r="J138" s="1152"/>
      <c r="K138" s="1152"/>
      <c r="L138" s="1152"/>
      <c r="M138" s="1152"/>
      <c r="N138" s="1152">
        <f>SUM(N132:S137)</f>
        <v>4795438840</v>
      </c>
      <c r="O138" s="1152"/>
      <c r="P138" s="1152"/>
      <c r="Q138" s="1152"/>
      <c r="R138" s="1152"/>
      <c r="S138" s="1152"/>
      <c r="T138" s="120">
        <v>0</v>
      </c>
      <c r="U138" s="118"/>
      <c r="V138" s="116"/>
      <c r="AK138" s="181"/>
      <c r="AL138" s="181"/>
      <c r="AM138" s="181"/>
      <c r="AN138" s="181"/>
      <c r="AO138" s="181"/>
      <c r="AP138" s="181"/>
      <c r="AQ138" s="181"/>
      <c r="AR138" s="181"/>
      <c r="AS138" s="181"/>
      <c r="AT138" s="181"/>
      <c r="AU138" s="181"/>
      <c r="AV138" s="181"/>
      <c r="AW138" s="181"/>
      <c r="AX138" s="181"/>
      <c r="AY138" s="181"/>
      <c r="AZ138" s="181"/>
      <c r="BA138" s="181"/>
      <c r="BB138" s="181"/>
      <c r="BC138" s="181"/>
      <c r="BD138" s="181"/>
      <c r="BE138" s="181"/>
      <c r="BF138" s="181"/>
      <c r="BG138" s="181"/>
      <c r="BH138" s="181"/>
      <c r="BI138" s="181"/>
      <c r="BJ138" s="181"/>
      <c r="BK138" s="181"/>
      <c r="BL138" s="181"/>
      <c r="BM138" s="181"/>
      <c r="BN138" s="181"/>
      <c r="BO138" s="181"/>
    </row>
    <row r="139" spans="1:67" s="117" customFormat="1" ht="24" customHeight="1">
      <c r="A139" s="160" t="s">
        <v>1360</v>
      </c>
      <c r="B139" s="113" t="s">
        <v>1566</v>
      </c>
      <c r="C139" s="172"/>
      <c r="D139" s="172"/>
      <c r="E139" s="172"/>
      <c r="F139" s="172"/>
      <c r="G139" s="172"/>
      <c r="H139" s="1152"/>
      <c r="I139" s="1152"/>
      <c r="J139" s="1152"/>
      <c r="K139" s="1152"/>
      <c r="L139" s="1152"/>
      <c r="M139" s="1152"/>
      <c r="N139" s="1152"/>
      <c r="O139" s="1152"/>
      <c r="P139" s="1152"/>
      <c r="Q139" s="1152"/>
      <c r="R139" s="1152"/>
      <c r="S139" s="1152"/>
      <c r="T139" s="114"/>
      <c r="U139" s="118"/>
      <c r="V139" s="116"/>
      <c r="AK139" s="181"/>
      <c r="AL139" s="181"/>
      <c r="AM139" s="181"/>
      <c r="AN139" s="181"/>
      <c r="AO139" s="181"/>
      <c r="AP139" s="181"/>
      <c r="AQ139" s="181"/>
      <c r="AR139" s="181"/>
      <c r="AS139" s="181"/>
      <c r="AT139" s="181"/>
      <c r="AU139" s="181"/>
      <c r="AV139" s="181"/>
      <c r="AW139" s="181"/>
      <c r="AX139" s="181"/>
      <c r="AY139" s="181"/>
      <c r="AZ139" s="181"/>
      <c r="BA139" s="181"/>
      <c r="BB139" s="181"/>
      <c r="BC139" s="181"/>
      <c r="BD139" s="181"/>
      <c r="BE139" s="181"/>
      <c r="BF139" s="181"/>
      <c r="BG139" s="181"/>
      <c r="BH139" s="181"/>
      <c r="BI139" s="181"/>
      <c r="BJ139" s="181"/>
      <c r="BK139" s="181"/>
      <c r="BL139" s="181"/>
      <c r="BM139" s="181"/>
      <c r="BN139" s="181"/>
      <c r="BO139" s="181"/>
    </row>
    <row r="140" spans="1:67" s="19" customFormat="1" ht="24" customHeight="1">
      <c r="A140" s="145"/>
      <c r="B140" s="146" t="s">
        <v>1567</v>
      </c>
      <c r="C140" s="169"/>
      <c r="D140" s="169"/>
      <c r="E140" s="169"/>
      <c r="F140" s="169"/>
      <c r="G140" s="169"/>
      <c r="H140" s="1156"/>
      <c r="I140" s="1156"/>
      <c r="J140" s="1156"/>
      <c r="K140" s="1156"/>
      <c r="L140" s="1156"/>
      <c r="M140" s="1156"/>
      <c r="N140" s="1156"/>
      <c r="O140" s="1156"/>
      <c r="P140" s="1156"/>
      <c r="Q140" s="1156"/>
      <c r="R140" s="1156"/>
      <c r="S140" s="1156"/>
      <c r="T140" s="114"/>
      <c r="U140" s="153"/>
      <c r="V140" s="168"/>
      <c r="AK140" s="352"/>
      <c r="AL140" s="352"/>
      <c r="AM140" s="352"/>
      <c r="AN140" s="352"/>
      <c r="AO140" s="352"/>
      <c r="AP140" s="352"/>
      <c r="AQ140" s="352"/>
      <c r="AR140" s="352"/>
      <c r="AS140" s="352"/>
      <c r="AT140" s="352"/>
      <c r="AU140" s="352"/>
      <c r="AV140" s="352"/>
      <c r="AW140" s="352"/>
      <c r="AX140" s="352"/>
      <c r="AY140" s="352"/>
      <c r="AZ140" s="352"/>
      <c r="BA140" s="352"/>
      <c r="BB140" s="352"/>
      <c r="BC140" s="352"/>
      <c r="BD140" s="352"/>
      <c r="BE140" s="352"/>
      <c r="BF140" s="352"/>
      <c r="BG140" s="352"/>
      <c r="BH140" s="352"/>
      <c r="BI140" s="352"/>
      <c r="BJ140" s="352"/>
      <c r="BK140" s="352"/>
      <c r="BL140" s="352"/>
      <c r="BM140" s="352"/>
      <c r="BN140" s="352"/>
      <c r="BO140" s="352"/>
    </row>
    <row r="141" spans="1:67" s="19" customFormat="1" ht="24" customHeight="1">
      <c r="A141" s="145"/>
      <c r="B141" s="146" t="s">
        <v>1568</v>
      </c>
      <c r="C141" s="169"/>
      <c r="D141" s="169"/>
      <c r="E141" s="169"/>
      <c r="F141" s="169"/>
      <c r="G141" s="169"/>
      <c r="H141" s="1156"/>
      <c r="I141" s="1156"/>
      <c r="J141" s="1156"/>
      <c r="K141" s="1156"/>
      <c r="L141" s="1156"/>
      <c r="M141" s="1156"/>
      <c r="N141" s="1156"/>
      <c r="O141" s="1156"/>
      <c r="P141" s="1156"/>
      <c r="Q141" s="1156"/>
      <c r="R141" s="1156"/>
      <c r="S141" s="1156"/>
      <c r="T141" s="114"/>
      <c r="U141" s="176"/>
      <c r="V141" s="168"/>
      <c r="AK141" s="352"/>
      <c r="AL141" s="352"/>
      <c r="AM141" s="352"/>
      <c r="AN141" s="352"/>
      <c r="AO141" s="352"/>
      <c r="AP141" s="352"/>
      <c r="AQ141" s="352"/>
      <c r="AR141" s="352"/>
      <c r="AS141" s="352"/>
      <c r="AT141" s="352"/>
      <c r="AU141" s="352"/>
      <c r="AV141" s="352"/>
      <c r="AW141" s="352"/>
      <c r="AX141" s="352"/>
      <c r="AY141" s="352"/>
      <c r="AZ141" s="352"/>
      <c r="BA141" s="352"/>
      <c r="BB141" s="352"/>
      <c r="BC141" s="352"/>
      <c r="BD141" s="352"/>
      <c r="BE141" s="352"/>
      <c r="BF141" s="352"/>
      <c r="BG141" s="352"/>
      <c r="BH141" s="352"/>
      <c r="BI141" s="352"/>
      <c r="BJ141" s="352"/>
      <c r="BK141" s="352"/>
      <c r="BL141" s="352"/>
      <c r="BM141" s="352"/>
      <c r="BN141" s="352"/>
      <c r="BO141" s="352"/>
    </row>
    <row r="142" spans="1:67" s="19" customFormat="1" ht="24" customHeight="1">
      <c r="A142" s="145"/>
      <c r="B142" s="146"/>
      <c r="C142" s="169" t="s">
        <v>1523</v>
      </c>
      <c r="D142" s="172"/>
      <c r="E142" s="172"/>
      <c r="F142" s="172"/>
      <c r="G142" s="172"/>
      <c r="H142" s="1152"/>
      <c r="I142" s="1152"/>
      <c r="J142" s="1152"/>
      <c r="K142" s="1152"/>
      <c r="L142" s="1152"/>
      <c r="M142" s="1152"/>
      <c r="N142" s="1152"/>
      <c r="O142" s="1152"/>
      <c r="P142" s="1152"/>
      <c r="Q142" s="1152"/>
      <c r="R142" s="1152"/>
      <c r="S142" s="1152"/>
      <c r="T142" s="114"/>
      <c r="U142" s="153"/>
      <c r="V142" s="168"/>
      <c r="AK142" s="352"/>
      <c r="AL142" s="352"/>
      <c r="AM142" s="352"/>
      <c r="AN142" s="352"/>
      <c r="AO142" s="352"/>
      <c r="AP142" s="352"/>
      <c r="AQ142" s="352"/>
      <c r="AR142" s="352"/>
      <c r="AS142" s="352"/>
      <c r="AT142" s="352"/>
      <c r="AU142" s="352"/>
      <c r="AV142" s="352"/>
      <c r="AW142" s="352"/>
      <c r="AX142" s="352"/>
      <c r="AY142" s="352"/>
      <c r="AZ142" s="352"/>
      <c r="BA142" s="352"/>
      <c r="BB142" s="352"/>
      <c r="BC142" s="352"/>
      <c r="BD142" s="352"/>
      <c r="BE142" s="352"/>
      <c r="BF142" s="352"/>
      <c r="BG142" s="352"/>
      <c r="BH142" s="352"/>
      <c r="BI142" s="352"/>
      <c r="BJ142" s="352"/>
      <c r="BK142" s="352"/>
      <c r="BL142" s="352"/>
      <c r="BM142" s="352"/>
      <c r="BN142" s="352"/>
      <c r="BO142" s="352"/>
    </row>
    <row r="143" spans="1:22" s="181" customFormat="1" ht="24" customHeight="1">
      <c r="A143" s="177" t="s">
        <v>1569</v>
      </c>
      <c r="B143" s="142" t="s">
        <v>1570</v>
      </c>
      <c r="C143" s="178"/>
      <c r="D143" s="178"/>
      <c r="E143" s="178"/>
      <c r="F143" s="178"/>
      <c r="G143" s="178"/>
      <c r="H143" s="1269" t="str">
        <f>H131</f>
        <v>Cuối kỳ</v>
      </c>
      <c r="I143" s="1269"/>
      <c r="J143" s="1269"/>
      <c r="K143" s="1269"/>
      <c r="L143" s="1269"/>
      <c r="M143" s="1269"/>
      <c r="N143" s="1158" t="s">
        <v>1518</v>
      </c>
      <c r="O143" s="1158"/>
      <c r="P143" s="1158"/>
      <c r="Q143" s="1158"/>
      <c r="R143" s="1158"/>
      <c r="S143" s="1158"/>
      <c r="T143" s="114"/>
      <c r="U143" s="179"/>
      <c r="V143" s="180"/>
    </row>
    <row r="144" spans="1:67" s="19" customFormat="1" ht="24" customHeight="1">
      <c r="A144" s="145"/>
      <c r="B144" s="146" t="s">
        <v>1571</v>
      </c>
      <c r="C144" s="169"/>
      <c r="D144" s="169"/>
      <c r="E144" s="169"/>
      <c r="F144" s="169"/>
      <c r="G144" s="169"/>
      <c r="H144" s="1156"/>
      <c r="I144" s="1156"/>
      <c r="J144" s="1156"/>
      <c r="K144" s="1156"/>
      <c r="L144" s="1156"/>
      <c r="M144" s="1156"/>
      <c r="N144" s="1156"/>
      <c r="O144" s="1156"/>
      <c r="P144" s="1156"/>
      <c r="Q144" s="1156"/>
      <c r="R144" s="1156"/>
      <c r="S144" s="1156"/>
      <c r="T144" s="114"/>
      <c r="U144" s="153"/>
      <c r="V144" s="168"/>
      <c r="AK144" s="352"/>
      <c r="AL144" s="352"/>
      <c r="AM144" s="352"/>
      <c r="AN144" s="352"/>
      <c r="AO144" s="352"/>
      <c r="AP144" s="352"/>
      <c r="AQ144" s="352"/>
      <c r="AR144" s="352"/>
      <c r="AS144" s="352"/>
      <c r="AT144" s="352"/>
      <c r="AU144" s="352"/>
      <c r="AV144" s="352"/>
      <c r="AW144" s="352"/>
      <c r="AX144" s="352"/>
      <c r="AY144" s="352"/>
      <c r="AZ144" s="352"/>
      <c r="BA144" s="352"/>
      <c r="BB144" s="352"/>
      <c r="BC144" s="352"/>
      <c r="BD144" s="352"/>
      <c r="BE144" s="352"/>
      <c r="BF144" s="352"/>
      <c r="BG144" s="352"/>
      <c r="BH144" s="352"/>
      <c r="BI144" s="352"/>
      <c r="BJ144" s="352"/>
      <c r="BK144" s="352"/>
      <c r="BL144" s="352"/>
      <c r="BM144" s="352"/>
      <c r="BN144" s="352"/>
      <c r="BO144" s="352"/>
    </row>
    <row r="145" spans="1:67" s="19" customFormat="1" ht="24" customHeight="1">
      <c r="A145" s="145"/>
      <c r="B145" s="146" t="s">
        <v>1572</v>
      </c>
      <c r="C145" s="169"/>
      <c r="D145" s="169"/>
      <c r="E145" s="169"/>
      <c r="F145" s="169"/>
      <c r="G145" s="169"/>
      <c r="H145" s="1156"/>
      <c r="I145" s="1156"/>
      <c r="J145" s="1156"/>
      <c r="K145" s="1156"/>
      <c r="L145" s="1156"/>
      <c r="M145" s="1156"/>
      <c r="N145" s="1156"/>
      <c r="O145" s="1156"/>
      <c r="P145" s="1156"/>
      <c r="Q145" s="1156"/>
      <c r="R145" s="1156"/>
      <c r="S145" s="1156"/>
      <c r="T145" s="114"/>
      <c r="U145" s="153"/>
      <c r="V145" s="168"/>
      <c r="AK145" s="352"/>
      <c r="AL145" s="352"/>
      <c r="AM145" s="352"/>
      <c r="AN145" s="352"/>
      <c r="AO145" s="352"/>
      <c r="AP145" s="352"/>
      <c r="AQ145" s="352"/>
      <c r="AR145" s="352"/>
      <c r="AS145" s="352"/>
      <c r="AT145" s="352"/>
      <c r="AU145" s="352"/>
      <c r="AV145" s="352"/>
      <c r="AW145" s="352"/>
      <c r="AX145" s="352"/>
      <c r="AY145" s="352"/>
      <c r="AZ145" s="352"/>
      <c r="BA145" s="352"/>
      <c r="BB145" s="352"/>
      <c r="BC145" s="352"/>
      <c r="BD145" s="352"/>
      <c r="BE145" s="352"/>
      <c r="BF145" s="352"/>
      <c r="BG145" s="352"/>
      <c r="BH145" s="352"/>
      <c r="BI145" s="352"/>
      <c r="BJ145" s="352"/>
      <c r="BK145" s="352"/>
      <c r="BL145" s="352"/>
      <c r="BM145" s="352"/>
      <c r="BN145" s="352"/>
      <c r="BO145" s="352"/>
    </row>
    <row r="146" spans="1:67" s="19" customFormat="1" ht="24" customHeight="1">
      <c r="A146" s="145"/>
      <c r="B146" s="146" t="s">
        <v>1573</v>
      </c>
      <c r="C146" s="169"/>
      <c r="D146" s="169"/>
      <c r="E146" s="169"/>
      <c r="F146" s="169"/>
      <c r="G146" s="169"/>
      <c r="H146" s="1156"/>
      <c r="I146" s="1156"/>
      <c r="J146" s="1156"/>
      <c r="K146" s="1156"/>
      <c r="L146" s="1156"/>
      <c r="M146" s="1156"/>
      <c r="N146" s="1156"/>
      <c r="O146" s="1156"/>
      <c r="P146" s="1156"/>
      <c r="Q146" s="1156"/>
      <c r="R146" s="1156"/>
      <c r="S146" s="1156"/>
      <c r="T146" s="114"/>
      <c r="U146" s="153"/>
      <c r="V146" s="168"/>
      <c r="AK146" s="352"/>
      <c r="AL146" s="352"/>
      <c r="AM146" s="352"/>
      <c r="AN146" s="352"/>
      <c r="AO146" s="352"/>
      <c r="AP146" s="352"/>
      <c r="AQ146" s="352"/>
      <c r="AR146" s="352"/>
      <c r="AS146" s="352"/>
      <c r="AT146" s="352"/>
      <c r="AU146" s="352"/>
      <c r="AV146" s="352"/>
      <c r="AW146" s="352"/>
      <c r="AX146" s="352"/>
      <c r="AY146" s="352"/>
      <c r="AZ146" s="352"/>
      <c r="BA146" s="352"/>
      <c r="BB146" s="352"/>
      <c r="BC146" s="352"/>
      <c r="BD146" s="352"/>
      <c r="BE146" s="352"/>
      <c r="BF146" s="352"/>
      <c r="BG146" s="352"/>
      <c r="BH146" s="352"/>
      <c r="BI146" s="352"/>
      <c r="BJ146" s="352"/>
      <c r="BK146" s="352"/>
      <c r="BL146" s="352"/>
      <c r="BM146" s="352"/>
      <c r="BN146" s="352"/>
      <c r="BO146" s="352"/>
    </row>
    <row r="147" spans="1:67" s="19" customFormat="1" ht="24" customHeight="1">
      <c r="A147" s="145"/>
      <c r="B147" s="146" t="s">
        <v>1574</v>
      </c>
      <c r="C147" s="169"/>
      <c r="D147" s="169"/>
      <c r="E147" s="169"/>
      <c r="F147" s="169"/>
      <c r="G147" s="169"/>
      <c r="H147" s="1151">
        <v>8130424292</v>
      </c>
      <c r="I147" s="1151"/>
      <c r="J147" s="1151"/>
      <c r="K147" s="1151"/>
      <c r="L147" s="1151"/>
      <c r="M147" s="1151"/>
      <c r="N147" s="1151">
        <v>7130424292</v>
      </c>
      <c r="O147" s="1151"/>
      <c r="P147" s="1151"/>
      <c r="Q147" s="1151"/>
      <c r="R147" s="1151"/>
      <c r="S147" s="1151"/>
      <c r="T147" s="114"/>
      <c r="U147" s="171" t="s">
        <v>1575</v>
      </c>
      <c r="V147" s="182" t="s">
        <v>1576</v>
      </c>
      <c r="AK147" s="352"/>
      <c r="AL147" s="352"/>
      <c r="AM147" s="352"/>
      <c r="AN147" s="352"/>
      <c r="AO147" s="352"/>
      <c r="AP147" s="352"/>
      <c r="AQ147" s="352"/>
      <c r="AR147" s="352"/>
      <c r="AS147" s="352"/>
      <c r="AT147" s="352"/>
      <c r="AU147" s="352"/>
      <c r="AV147" s="352"/>
      <c r="AW147" s="352"/>
      <c r="AX147" s="352"/>
      <c r="AY147" s="352"/>
      <c r="AZ147" s="352"/>
      <c r="BA147" s="352"/>
      <c r="BB147" s="352"/>
      <c r="BC147" s="352"/>
      <c r="BD147" s="352"/>
      <c r="BE147" s="352"/>
      <c r="BF147" s="352"/>
      <c r="BG147" s="352"/>
      <c r="BH147" s="352"/>
      <c r="BI147" s="352"/>
      <c r="BJ147" s="352"/>
      <c r="BK147" s="352"/>
      <c r="BL147" s="352"/>
      <c r="BM147" s="352"/>
      <c r="BN147" s="352"/>
      <c r="BO147" s="352"/>
    </row>
    <row r="148" spans="1:67" s="117" customFormat="1" ht="24" customHeight="1">
      <c r="A148" s="112"/>
      <c r="B148" s="113"/>
      <c r="C148" s="169" t="s">
        <v>1523</v>
      </c>
      <c r="D148" s="172"/>
      <c r="E148" s="172"/>
      <c r="F148" s="172"/>
      <c r="G148" s="172"/>
      <c r="H148" s="1152">
        <f>SUM(H144:M147)</f>
        <v>8130424292</v>
      </c>
      <c r="I148" s="1152"/>
      <c r="J148" s="1152"/>
      <c r="K148" s="1152"/>
      <c r="L148" s="1152"/>
      <c r="M148" s="1152"/>
      <c r="N148" s="1152">
        <f>SUM(N144:S147)</f>
        <v>7130424292</v>
      </c>
      <c r="O148" s="1152"/>
      <c r="P148" s="1152"/>
      <c r="Q148" s="1152"/>
      <c r="R148" s="1152"/>
      <c r="S148" s="1152"/>
      <c r="T148" s="120">
        <v>0</v>
      </c>
      <c r="U148" s="118"/>
      <c r="V148" s="116"/>
      <c r="AK148" s="181"/>
      <c r="AL148" s="181"/>
      <c r="AM148" s="181"/>
      <c r="AN148" s="181"/>
      <c r="AO148" s="181"/>
      <c r="AP148" s="181"/>
      <c r="AQ148" s="181"/>
      <c r="AR148" s="181"/>
      <c r="AS148" s="181"/>
      <c r="AT148" s="181"/>
      <c r="AU148" s="181"/>
      <c r="AV148" s="181"/>
      <c r="AW148" s="181"/>
      <c r="AX148" s="181"/>
      <c r="AY148" s="181"/>
      <c r="AZ148" s="181"/>
      <c r="BA148" s="181"/>
      <c r="BB148" s="181"/>
      <c r="BC148" s="181"/>
      <c r="BD148" s="181"/>
      <c r="BE148" s="181"/>
      <c r="BF148" s="181"/>
      <c r="BG148" s="181"/>
      <c r="BH148" s="181"/>
      <c r="BI148" s="181"/>
      <c r="BJ148" s="181"/>
      <c r="BK148" s="181"/>
      <c r="BL148" s="181"/>
      <c r="BM148" s="181"/>
      <c r="BN148" s="181"/>
      <c r="BO148" s="181"/>
    </row>
    <row r="149" spans="1:22" s="181" customFormat="1" ht="22.5" customHeight="1">
      <c r="A149" s="178" t="s">
        <v>1577</v>
      </c>
      <c r="B149" s="142"/>
      <c r="C149" s="178"/>
      <c r="D149" s="178"/>
      <c r="E149" s="178"/>
      <c r="F149" s="178"/>
      <c r="G149" s="178"/>
      <c r="H149" s="183"/>
      <c r="I149" s="183"/>
      <c r="J149" s="183"/>
      <c r="K149" s="183"/>
      <c r="L149" s="183"/>
      <c r="M149" s="183"/>
      <c r="N149" s="183"/>
      <c r="O149" s="183"/>
      <c r="P149" s="183"/>
      <c r="Q149" s="183"/>
      <c r="R149" s="183"/>
      <c r="S149" s="166"/>
      <c r="T149" s="114"/>
      <c r="U149" s="179"/>
      <c r="V149" s="180"/>
    </row>
    <row r="150" spans="1:67" s="189" customFormat="1" ht="50.25" customHeight="1">
      <c r="A150" s="184"/>
      <c r="B150" s="1262" t="s">
        <v>1578</v>
      </c>
      <c r="C150" s="1262"/>
      <c r="D150" s="1262"/>
      <c r="E150" s="1262" t="s">
        <v>0</v>
      </c>
      <c r="F150" s="1262"/>
      <c r="G150" s="1262" t="s">
        <v>1</v>
      </c>
      <c r="H150" s="1262"/>
      <c r="I150" s="1506" t="s">
        <v>2</v>
      </c>
      <c r="J150" s="1506"/>
      <c r="K150" s="1506"/>
      <c r="L150" s="1506" t="s">
        <v>3</v>
      </c>
      <c r="M150" s="1506"/>
      <c r="N150" s="1506"/>
      <c r="O150" s="1506"/>
      <c r="P150" s="1506" t="s">
        <v>4</v>
      </c>
      <c r="Q150" s="1506"/>
      <c r="R150" s="1506"/>
      <c r="S150" s="185" t="s">
        <v>5</v>
      </c>
      <c r="T150" s="186"/>
      <c r="U150" s="187"/>
      <c r="V150" s="188"/>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row>
    <row r="151" spans="1:67" s="189" customFormat="1" ht="18" customHeight="1">
      <c r="A151" s="184"/>
      <c r="B151" s="1676" t="s">
        <v>6</v>
      </c>
      <c r="C151" s="1676"/>
      <c r="D151" s="1676"/>
      <c r="E151" s="1582"/>
      <c r="F151" s="1584"/>
      <c r="G151" s="1589"/>
      <c r="H151" s="1590"/>
      <c r="I151" s="1582"/>
      <c r="J151" s="1583"/>
      <c r="K151" s="1584"/>
      <c r="L151" s="1582"/>
      <c r="M151" s="1583"/>
      <c r="N151" s="1583"/>
      <c r="O151" s="1584"/>
      <c r="P151" s="1582"/>
      <c r="Q151" s="1583"/>
      <c r="R151" s="1584"/>
      <c r="S151" s="190"/>
      <c r="T151" s="186"/>
      <c r="U151" s="187"/>
      <c r="V151" s="188"/>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row>
    <row r="152" spans="1:67" s="189" customFormat="1" ht="18" customHeight="1">
      <c r="A152" s="184"/>
      <c r="B152" s="1675" t="s">
        <v>7</v>
      </c>
      <c r="C152" s="1675"/>
      <c r="D152" s="1675"/>
      <c r="E152" s="1267">
        <v>808821507271</v>
      </c>
      <c r="F152" s="1268"/>
      <c r="G152" s="1267">
        <v>281368847709</v>
      </c>
      <c r="H152" s="1268"/>
      <c r="I152" s="1267">
        <v>212899328921</v>
      </c>
      <c r="J152" s="1270"/>
      <c r="K152" s="1268"/>
      <c r="L152" s="1267">
        <v>39351613834</v>
      </c>
      <c r="M152" s="1270"/>
      <c r="N152" s="1270"/>
      <c r="O152" s="1268"/>
      <c r="P152" s="1267">
        <v>794795668</v>
      </c>
      <c r="Q152" s="1270"/>
      <c r="R152" s="1268"/>
      <c r="S152" s="191">
        <v>1343236093403</v>
      </c>
      <c r="T152" s="186">
        <f>SUM(E152:R152)</f>
        <v>1343236093403</v>
      </c>
      <c r="U152" s="187"/>
      <c r="V152" s="188"/>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row>
    <row r="153" spans="1:67" s="197" customFormat="1" ht="18" customHeight="1">
      <c r="A153" s="192"/>
      <c r="B153" s="1670" t="s">
        <v>8</v>
      </c>
      <c r="C153" s="1670"/>
      <c r="D153" s="1670"/>
      <c r="E153" s="1276">
        <v>0</v>
      </c>
      <c r="F153" s="1278"/>
      <c r="G153" s="1276">
        <v>5514901213</v>
      </c>
      <c r="H153" s="1278"/>
      <c r="I153" s="1276">
        <v>0</v>
      </c>
      <c r="J153" s="1277"/>
      <c r="K153" s="1278"/>
      <c r="L153" s="1276">
        <v>0</v>
      </c>
      <c r="M153" s="1277"/>
      <c r="N153" s="1277"/>
      <c r="O153" s="1278"/>
      <c r="P153" s="1276">
        <v>0</v>
      </c>
      <c r="Q153" s="1277"/>
      <c r="R153" s="1278"/>
      <c r="S153" s="193">
        <f aca="true" t="shared" si="0" ref="S153:S158">E153+G153+I153+L153+P153</f>
        <v>5514901213</v>
      </c>
      <c r="T153" s="194">
        <f>S152-T152</f>
        <v>0</v>
      </c>
      <c r="U153" s="195">
        <f>34856490723-I153</f>
        <v>34856490723</v>
      </c>
      <c r="V153" s="196"/>
      <c r="AK153" s="592"/>
      <c r="AL153" s="592"/>
      <c r="AM153" s="592"/>
      <c r="AN153" s="592"/>
      <c r="AO153" s="592"/>
      <c r="AP153" s="592"/>
      <c r="AQ153" s="592"/>
      <c r="AR153" s="592"/>
      <c r="AS153" s="592"/>
      <c r="AT153" s="592"/>
      <c r="AU153" s="592"/>
      <c r="AV153" s="592"/>
      <c r="AW153" s="592"/>
      <c r="AX153" s="592"/>
      <c r="AY153" s="592"/>
      <c r="AZ153" s="592"/>
      <c r="BA153" s="592"/>
      <c r="BB153" s="592"/>
      <c r="BC153" s="592"/>
      <c r="BD153" s="592"/>
      <c r="BE153" s="592"/>
      <c r="BF153" s="592"/>
      <c r="BG153" s="592"/>
      <c r="BH153" s="592"/>
      <c r="BI153" s="592"/>
      <c r="BJ153" s="592"/>
      <c r="BK153" s="592"/>
      <c r="BL153" s="592"/>
      <c r="BM153" s="592"/>
      <c r="BN153" s="592"/>
      <c r="BO153" s="592"/>
    </row>
    <row r="154" spans="1:67" s="197" customFormat="1" ht="18" customHeight="1">
      <c r="A154" s="192"/>
      <c r="B154" s="1670" t="s">
        <v>9</v>
      </c>
      <c r="C154" s="1670"/>
      <c r="D154" s="1670"/>
      <c r="E154" s="1276">
        <v>14646588485</v>
      </c>
      <c r="F154" s="1278"/>
      <c r="G154" s="1276">
        <v>0</v>
      </c>
      <c r="H154" s="1278"/>
      <c r="I154" s="1276">
        <v>0</v>
      </c>
      <c r="J154" s="1277"/>
      <c r="K154" s="1278"/>
      <c r="L154" s="1276">
        <v>0</v>
      </c>
      <c r="M154" s="1277"/>
      <c r="N154" s="1277"/>
      <c r="O154" s="1278"/>
      <c r="P154" s="1276">
        <v>0</v>
      </c>
      <c r="Q154" s="1277"/>
      <c r="R154" s="1278"/>
      <c r="S154" s="193">
        <f t="shared" si="0"/>
        <v>14646588485</v>
      </c>
      <c r="T154" s="194"/>
      <c r="U154" s="198"/>
      <c r="V154" s="196"/>
      <c r="AK154" s="592"/>
      <c r="AL154" s="592"/>
      <c r="AM154" s="592"/>
      <c r="AN154" s="592"/>
      <c r="AO154" s="592"/>
      <c r="AP154" s="592"/>
      <c r="AQ154" s="592"/>
      <c r="AR154" s="592"/>
      <c r="AS154" s="592"/>
      <c r="AT154" s="592"/>
      <c r="AU154" s="592"/>
      <c r="AV154" s="592"/>
      <c r="AW154" s="592"/>
      <c r="AX154" s="592"/>
      <c r="AY154" s="592"/>
      <c r="AZ154" s="592"/>
      <c r="BA154" s="592"/>
      <c r="BB154" s="592"/>
      <c r="BC154" s="592"/>
      <c r="BD154" s="592"/>
      <c r="BE154" s="592"/>
      <c r="BF154" s="592"/>
      <c r="BG154" s="592"/>
      <c r="BH154" s="592"/>
      <c r="BI154" s="592"/>
      <c r="BJ154" s="592"/>
      <c r="BK154" s="592"/>
      <c r="BL154" s="592"/>
      <c r="BM154" s="592"/>
      <c r="BN154" s="592"/>
      <c r="BO154" s="592"/>
    </row>
    <row r="155" spans="1:67" s="197" customFormat="1" ht="18" customHeight="1">
      <c r="A155" s="192"/>
      <c r="B155" s="1670" t="s">
        <v>10</v>
      </c>
      <c r="C155" s="1670"/>
      <c r="D155" s="1670"/>
      <c r="E155" s="1276">
        <v>0</v>
      </c>
      <c r="F155" s="1278"/>
      <c r="G155" s="1276"/>
      <c r="H155" s="1278"/>
      <c r="I155" s="1276"/>
      <c r="J155" s="1277"/>
      <c r="K155" s="1278"/>
      <c r="L155" s="1276"/>
      <c r="M155" s="1277"/>
      <c r="N155" s="1277"/>
      <c r="O155" s="1278"/>
      <c r="P155" s="1276"/>
      <c r="Q155" s="1277"/>
      <c r="R155" s="1278"/>
      <c r="S155" s="193">
        <f t="shared" si="0"/>
        <v>0</v>
      </c>
      <c r="T155" s="194"/>
      <c r="U155" s="198"/>
      <c r="V155" s="196"/>
      <c r="AK155" s="592"/>
      <c r="AL155" s="592"/>
      <c r="AM155" s="592"/>
      <c r="AN155" s="592"/>
      <c r="AO155" s="592"/>
      <c r="AP155" s="592"/>
      <c r="AQ155" s="592"/>
      <c r="AR155" s="592"/>
      <c r="AS155" s="592"/>
      <c r="AT155" s="592"/>
      <c r="AU155" s="592"/>
      <c r="AV155" s="592"/>
      <c r="AW155" s="592"/>
      <c r="AX155" s="592"/>
      <c r="AY155" s="592"/>
      <c r="AZ155" s="592"/>
      <c r="BA155" s="592"/>
      <c r="BB155" s="592"/>
      <c r="BC155" s="592"/>
      <c r="BD155" s="592"/>
      <c r="BE155" s="592"/>
      <c r="BF155" s="592"/>
      <c r="BG155" s="592"/>
      <c r="BH155" s="592"/>
      <c r="BI155" s="592"/>
      <c r="BJ155" s="592"/>
      <c r="BK155" s="592"/>
      <c r="BL155" s="592"/>
      <c r="BM155" s="592"/>
      <c r="BN155" s="592"/>
      <c r="BO155" s="592"/>
    </row>
    <row r="156" spans="1:67" s="197" customFormat="1" ht="18" customHeight="1">
      <c r="A156" s="192"/>
      <c r="B156" s="1670" t="s">
        <v>11</v>
      </c>
      <c r="C156" s="1670"/>
      <c r="D156" s="1670"/>
      <c r="E156" s="1276"/>
      <c r="F156" s="1278"/>
      <c r="G156" s="1276"/>
      <c r="H156" s="1278"/>
      <c r="I156" s="1276"/>
      <c r="J156" s="1277"/>
      <c r="K156" s="1278"/>
      <c r="L156" s="1276"/>
      <c r="M156" s="1277"/>
      <c r="N156" s="1277"/>
      <c r="O156" s="1278"/>
      <c r="P156" s="1276"/>
      <c r="Q156" s="1277"/>
      <c r="R156" s="1278"/>
      <c r="S156" s="193">
        <f t="shared" si="0"/>
        <v>0</v>
      </c>
      <c r="T156" s="194"/>
      <c r="U156" s="198"/>
      <c r="V156" s="196"/>
      <c r="AK156" s="592"/>
      <c r="AL156" s="592"/>
      <c r="AM156" s="592"/>
      <c r="AN156" s="592"/>
      <c r="AO156" s="592"/>
      <c r="AP156" s="592"/>
      <c r="AQ156" s="592"/>
      <c r="AR156" s="592"/>
      <c r="AS156" s="592"/>
      <c r="AT156" s="592"/>
      <c r="AU156" s="592"/>
      <c r="AV156" s="592"/>
      <c r="AW156" s="592"/>
      <c r="AX156" s="592"/>
      <c r="AY156" s="592"/>
      <c r="AZ156" s="592"/>
      <c r="BA156" s="592"/>
      <c r="BB156" s="592"/>
      <c r="BC156" s="592"/>
      <c r="BD156" s="592"/>
      <c r="BE156" s="592"/>
      <c r="BF156" s="592"/>
      <c r="BG156" s="592"/>
      <c r="BH156" s="592"/>
      <c r="BI156" s="592"/>
      <c r="BJ156" s="592"/>
      <c r="BK156" s="592"/>
      <c r="BL156" s="592"/>
      <c r="BM156" s="592"/>
      <c r="BN156" s="592"/>
      <c r="BO156" s="592"/>
    </row>
    <row r="157" spans="1:67" s="197" customFormat="1" ht="18" customHeight="1">
      <c r="A157" s="192"/>
      <c r="B157" s="1670" t="s">
        <v>12</v>
      </c>
      <c r="C157" s="1670"/>
      <c r="D157" s="1670"/>
      <c r="E157" s="1276">
        <v>0</v>
      </c>
      <c r="F157" s="1278"/>
      <c r="G157" s="1276">
        <v>0</v>
      </c>
      <c r="H157" s="1278"/>
      <c r="I157" s="1276">
        <v>4253182896</v>
      </c>
      <c r="J157" s="1277"/>
      <c r="K157" s="1278"/>
      <c r="L157" s="1276">
        <v>0</v>
      </c>
      <c r="M157" s="1277"/>
      <c r="N157" s="1277"/>
      <c r="O157" s="1278"/>
      <c r="P157" s="1276"/>
      <c r="Q157" s="1277"/>
      <c r="R157" s="1278"/>
      <c r="S157" s="193">
        <f t="shared" si="0"/>
        <v>4253182896</v>
      </c>
      <c r="T157" s="194">
        <v>0</v>
      </c>
      <c r="U157" s="198"/>
      <c r="V157" s="196"/>
      <c r="AK157" s="592"/>
      <c r="AL157" s="592"/>
      <c r="AM157" s="592"/>
      <c r="AN157" s="592"/>
      <c r="AO157" s="592"/>
      <c r="AP157" s="592"/>
      <c r="AQ157" s="592"/>
      <c r="AR157" s="592"/>
      <c r="AS157" s="592"/>
      <c r="AT157" s="592"/>
      <c r="AU157" s="592"/>
      <c r="AV157" s="592"/>
      <c r="AW157" s="592"/>
      <c r="AX157" s="592"/>
      <c r="AY157" s="592"/>
      <c r="AZ157" s="592"/>
      <c r="BA157" s="592"/>
      <c r="BB157" s="592"/>
      <c r="BC157" s="592"/>
      <c r="BD157" s="592"/>
      <c r="BE157" s="592"/>
      <c r="BF157" s="592"/>
      <c r="BG157" s="592"/>
      <c r="BH157" s="592"/>
      <c r="BI157" s="592"/>
      <c r="BJ157" s="592"/>
      <c r="BK157" s="592"/>
      <c r="BL157" s="592"/>
      <c r="BM157" s="592"/>
      <c r="BN157" s="592"/>
      <c r="BO157" s="592"/>
    </row>
    <row r="158" spans="1:67" s="197" customFormat="1" ht="18" customHeight="1">
      <c r="A158" s="192"/>
      <c r="B158" s="1670" t="s">
        <v>13</v>
      </c>
      <c r="C158" s="1670"/>
      <c r="D158" s="1670"/>
      <c r="E158" s="1276">
        <v>-794795668</v>
      </c>
      <c r="F158" s="1278"/>
      <c r="G158" s="1276">
        <v>0</v>
      </c>
      <c r="H158" s="1278"/>
      <c r="I158" s="1276">
        <v>0</v>
      </c>
      <c r="J158" s="1277"/>
      <c r="K158" s="1278"/>
      <c r="L158" s="1276">
        <v>0</v>
      </c>
      <c r="M158" s="1277"/>
      <c r="N158" s="1277"/>
      <c r="O158" s="1278"/>
      <c r="P158" s="1276">
        <v>794795668</v>
      </c>
      <c r="Q158" s="1277"/>
      <c r="R158" s="1278"/>
      <c r="S158" s="193">
        <f t="shared" si="0"/>
        <v>0</v>
      </c>
      <c r="T158" s="194"/>
      <c r="U158" s="198"/>
      <c r="V158" s="196"/>
      <c r="AK158" s="592"/>
      <c r="AL158" s="592"/>
      <c r="AM158" s="592"/>
      <c r="AN158" s="592"/>
      <c r="AO158" s="592"/>
      <c r="AP158" s="592"/>
      <c r="AQ158" s="592"/>
      <c r="AR158" s="592"/>
      <c r="AS158" s="592"/>
      <c r="AT158" s="592"/>
      <c r="AU158" s="592"/>
      <c r="AV158" s="592"/>
      <c r="AW158" s="592"/>
      <c r="AX158" s="592"/>
      <c r="AY158" s="592"/>
      <c r="AZ158" s="592"/>
      <c r="BA158" s="592"/>
      <c r="BB158" s="592"/>
      <c r="BC158" s="592"/>
      <c r="BD158" s="592"/>
      <c r="BE158" s="592"/>
      <c r="BF158" s="592"/>
      <c r="BG158" s="592"/>
      <c r="BH158" s="592"/>
      <c r="BI158" s="592"/>
      <c r="BJ158" s="592"/>
      <c r="BK158" s="592"/>
      <c r="BL158" s="592"/>
      <c r="BM158" s="592"/>
      <c r="BN158" s="592"/>
      <c r="BO158" s="592"/>
    </row>
    <row r="159" spans="1:67" s="189" customFormat="1" ht="18" customHeight="1">
      <c r="A159" s="184"/>
      <c r="B159" s="1673" t="s">
        <v>14</v>
      </c>
      <c r="C159" s="1673"/>
      <c r="D159" s="1673"/>
      <c r="E159" s="1267">
        <f>E152+E153+E154+E155-E156-E157-E158</f>
        <v>824262891424</v>
      </c>
      <c r="F159" s="1268"/>
      <c r="G159" s="1267">
        <f>G152+G153+G154+G155-G156-G157-G158</f>
        <v>286883748922</v>
      </c>
      <c r="H159" s="1268"/>
      <c r="I159" s="1267">
        <f>I152+I153+I154+I155-I156-I157-I158</f>
        <v>208646146025</v>
      </c>
      <c r="J159" s="1678"/>
      <c r="K159" s="1679"/>
      <c r="L159" s="1267">
        <f>L152+L153+L154+L155-L156-L157-L158</f>
        <v>39351613834</v>
      </c>
      <c r="M159" s="1678"/>
      <c r="N159" s="1678"/>
      <c r="O159" s="1679"/>
      <c r="P159" s="1267">
        <f>P152+P153+P154+P155-P156-P157-P158</f>
        <v>0</v>
      </c>
      <c r="Q159" s="1678"/>
      <c r="R159" s="1679"/>
      <c r="S159" s="191">
        <f>S152+S153+S154+S155-S156-S157-S158</f>
        <v>1359144400205</v>
      </c>
      <c r="T159" s="186">
        <v>0</v>
      </c>
      <c r="U159" s="199">
        <f>1359144400205-S159</f>
        <v>0</v>
      </c>
      <c r="V159" s="188"/>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row>
    <row r="160" spans="1:67" s="189" customFormat="1" ht="18" customHeight="1">
      <c r="A160" s="184"/>
      <c r="B160" s="1674" t="s">
        <v>15</v>
      </c>
      <c r="C160" s="1674"/>
      <c r="D160" s="1674"/>
      <c r="E160" s="1267"/>
      <c r="F160" s="1268"/>
      <c r="G160" s="1267"/>
      <c r="H160" s="1268"/>
      <c r="I160" s="1267"/>
      <c r="J160" s="1270"/>
      <c r="K160" s="1268"/>
      <c r="L160" s="1267"/>
      <c r="M160" s="1270"/>
      <c r="N160" s="1270"/>
      <c r="O160" s="1268"/>
      <c r="P160" s="1267"/>
      <c r="Q160" s="1270"/>
      <c r="R160" s="1268"/>
      <c r="S160" s="191"/>
      <c r="T160" s="186"/>
      <c r="U160" s="187"/>
      <c r="V160" s="188"/>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row>
    <row r="161" spans="1:67" s="189" customFormat="1" ht="18" customHeight="1">
      <c r="A161" s="184"/>
      <c r="B161" s="1675" t="s">
        <v>16</v>
      </c>
      <c r="C161" s="1675"/>
      <c r="D161" s="1675"/>
      <c r="E161" s="1267">
        <v>408415438779</v>
      </c>
      <c r="F161" s="1268"/>
      <c r="G161" s="1267">
        <v>139510593744</v>
      </c>
      <c r="H161" s="1268"/>
      <c r="I161" s="1267">
        <v>96515889240</v>
      </c>
      <c r="J161" s="1270"/>
      <c r="K161" s="1270"/>
      <c r="L161" s="1267">
        <v>21508255122</v>
      </c>
      <c r="M161" s="1270"/>
      <c r="N161" s="1270"/>
      <c r="O161" s="1268"/>
      <c r="P161" s="1267">
        <v>794795668</v>
      </c>
      <c r="Q161" s="1270"/>
      <c r="R161" s="1268"/>
      <c r="S161" s="200">
        <f aca="true" t="shared" si="1" ref="S161:S167">E161+G161+I161+L161+P161</f>
        <v>666744972553</v>
      </c>
      <c r="T161" s="186">
        <v>0</v>
      </c>
      <c r="U161" s="187"/>
      <c r="V161" s="188"/>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row>
    <row r="162" spans="1:67" s="197" customFormat="1" ht="18" customHeight="1">
      <c r="A162" s="192"/>
      <c r="B162" s="1677" t="s">
        <v>17</v>
      </c>
      <c r="C162" s="1677"/>
      <c r="D162" s="1677"/>
      <c r="E162" s="1276">
        <v>47941723878</v>
      </c>
      <c r="F162" s="1278"/>
      <c r="G162" s="1276">
        <v>9168935287</v>
      </c>
      <c r="H162" s="1278"/>
      <c r="I162" s="1276">
        <v>8768024391</v>
      </c>
      <c r="J162" s="1277"/>
      <c r="K162" s="1278"/>
      <c r="L162" s="1276">
        <v>2287189163</v>
      </c>
      <c r="M162" s="1277"/>
      <c r="N162" s="1277"/>
      <c r="O162" s="1278"/>
      <c r="P162" s="1276">
        <v>0</v>
      </c>
      <c r="Q162" s="1277"/>
      <c r="R162" s="1278"/>
      <c r="S162" s="193">
        <f t="shared" si="1"/>
        <v>68165872719</v>
      </c>
      <c r="T162" s="194">
        <v>0</v>
      </c>
      <c r="U162" s="195">
        <f>S161+S162-S165</f>
        <v>733042201492</v>
      </c>
      <c r="V162" s="196"/>
      <c r="AK162" s="592"/>
      <c r="AL162" s="592"/>
      <c r="AM162" s="592"/>
      <c r="AN162" s="592"/>
      <c r="AO162" s="592"/>
      <c r="AP162" s="592"/>
      <c r="AQ162" s="592"/>
      <c r="AR162" s="592"/>
      <c r="AS162" s="592"/>
      <c r="AT162" s="592"/>
      <c r="AU162" s="592"/>
      <c r="AV162" s="592"/>
      <c r="AW162" s="592"/>
      <c r="AX162" s="592"/>
      <c r="AY162" s="592"/>
      <c r="AZ162" s="592"/>
      <c r="BA162" s="592"/>
      <c r="BB162" s="592"/>
      <c r="BC162" s="592"/>
      <c r="BD162" s="592"/>
      <c r="BE162" s="592"/>
      <c r="BF162" s="592"/>
      <c r="BG162" s="592"/>
      <c r="BH162" s="592"/>
      <c r="BI162" s="592"/>
      <c r="BJ162" s="592"/>
      <c r="BK162" s="592"/>
      <c r="BL162" s="592"/>
      <c r="BM162" s="592"/>
      <c r="BN162" s="592"/>
      <c r="BO162" s="592"/>
    </row>
    <row r="163" spans="1:67" s="197" customFormat="1" ht="18" customHeight="1">
      <c r="A163" s="192"/>
      <c r="B163" s="1677" t="s">
        <v>11</v>
      </c>
      <c r="C163" s="1677"/>
      <c r="D163" s="1677"/>
      <c r="E163" s="1276"/>
      <c r="F163" s="1278"/>
      <c r="G163" s="1276"/>
      <c r="H163" s="1278"/>
      <c r="I163" s="1276"/>
      <c r="J163" s="1277"/>
      <c r="K163" s="1278"/>
      <c r="L163" s="1276"/>
      <c r="M163" s="1277"/>
      <c r="N163" s="1277"/>
      <c r="O163" s="1278"/>
      <c r="P163" s="1276"/>
      <c r="Q163" s="1277"/>
      <c r="R163" s="1278"/>
      <c r="S163" s="193">
        <f t="shared" si="1"/>
        <v>0</v>
      </c>
      <c r="T163" s="194"/>
      <c r="U163" s="198"/>
      <c r="V163" s="196"/>
      <c r="AK163" s="592"/>
      <c r="AL163" s="592"/>
      <c r="AM163" s="592"/>
      <c r="AN163" s="592"/>
      <c r="AO163" s="592"/>
      <c r="AP163" s="592"/>
      <c r="AQ163" s="592"/>
      <c r="AR163" s="592"/>
      <c r="AS163" s="592"/>
      <c r="AT163" s="592"/>
      <c r="AU163" s="592"/>
      <c r="AV163" s="592"/>
      <c r="AW163" s="592"/>
      <c r="AX163" s="592"/>
      <c r="AY163" s="592"/>
      <c r="AZ163" s="592"/>
      <c r="BA163" s="592"/>
      <c r="BB163" s="592"/>
      <c r="BC163" s="592"/>
      <c r="BD163" s="592"/>
      <c r="BE163" s="592"/>
      <c r="BF163" s="592"/>
      <c r="BG163" s="592"/>
      <c r="BH163" s="592"/>
      <c r="BI163" s="592"/>
      <c r="BJ163" s="592"/>
      <c r="BK163" s="592"/>
      <c r="BL163" s="592"/>
      <c r="BM163" s="592"/>
      <c r="BN163" s="592"/>
      <c r="BO163" s="592"/>
    </row>
    <row r="164" spans="1:67" s="197" customFormat="1" ht="18" customHeight="1">
      <c r="A164" s="192"/>
      <c r="B164" s="1677" t="s">
        <v>18</v>
      </c>
      <c r="C164" s="1677"/>
      <c r="D164" s="1677"/>
      <c r="E164" s="1276">
        <v>0</v>
      </c>
      <c r="F164" s="1278"/>
      <c r="G164" s="1276">
        <v>0</v>
      </c>
      <c r="H164" s="1278"/>
      <c r="I164" s="1276">
        <v>0</v>
      </c>
      <c r="J164" s="1277"/>
      <c r="K164" s="1278"/>
      <c r="L164" s="1276">
        <v>0</v>
      </c>
      <c r="M164" s="1277"/>
      <c r="N164" s="1277"/>
      <c r="O164" s="1278"/>
      <c r="P164" s="1276"/>
      <c r="Q164" s="1277"/>
      <c r="R164" s="1278"/>
      <c r="S164" s="193">
        <f t="shared" si="1"/>
        <v>0</v>
      </c>
      <c r="T164" s="194">
        <v>0</v>
      </c>
      <c r="U164" s="195"/>
      <c r="V164" s="196"/>
      <c r="AK164" s="592"/>
      <c r="AL164" s="592"/>
      <c r="AM164" s="592"/>
      <c r="AN164" s="592"/>
      <c r="AO164" s="592"/>
      <c r="AP164" s="592"/>
      <c r="AQ164" s="592"/>
      <c r="AR164" s="592"/>
      <c r="AS164" s="592"/>
      <c r="AT164" s="592"/>
      <c r="AU164" s="592"/>
      <c r="AV164" s="592"/>
      <c r="AW164" s="592"/>
      <c r="AX164" s="592"/>
      <c r="AY164" s="592"/>
      <c r="AZ164" s="592"/>
      <c r="BA164" s="592"/>
      <c r="BB164" s="592"/>
      <c r="BC164" s="592"/>
      <c r="BD164" s="592"/>
      <c r="BE164" s="592"/>
      <c r="BF164" s="592"/>
      <c r="BG164" s="592"/>
      <c r="BH164" s="592"/>
      <c r="BI164" s="592"/>
      <c r="BJ164" s="592"/>
      <c r="BK164" s="592"/>
      <c r="BL164" s="592"/>
      <c r="BM164" s="592"/>
      <c r="BN164" s="592"/>
      <c r="BO164" s="592"/>
    </row>
    <row r="165" spans="1:67" s="197" customFormat="1" ht="18" customHeight="1">
      <c r="A165" s="192"/>
      <c r="B165" s="1677" t="s">
        <v>12</v>
      </c>
      <c r="C165" s="1677"/>
      <c r="D165" s="1677"/>
      <c r="E165" s="1276">
        <v>0</v>
      </c>
      <c r="F165" s="1278"/>
      <c r="G165" s="1276">
        <v>0</v>
      </c>
      <c r="H165" s="1278"/>
      <c r="I165" s="1276">
        <v>1868643780</v>
      </c>
      <c r="J165" s="1277"/>
      <c r="K165" s="1278"/>
      <c r="L165" s="1276">
        <v>0</v>
      </c>
      <c r="M165" s="1277"/>
      <c r="N165" s="1277"/>
      <c r="O165" s="1278"/>
      <c r="P165" s="1276"/>
      <c r="Q165" s="1277"/>
      <c r="R165" s="1278"/>
      <c r="S165" s="193">
        <f t="shared" si="1"/>
        <v>1868643780</v>
      </c>
      <c r="T165" s="194">
        <v>0</v>
      </c>
      <c r="U165" s="199"/>
      <c r="V165" s="196"/>
      <c r="AK165" s="592"/>
      <c r="AL165" s="592"/>
      <c r="AM165" s="592"/>
      <c r="AN165" s="592"/>
      <c r="AO165" s="592"/>
      <c r="AP165" s="592"/>
      <c r="AQ165" s="592"/>
      <c r="AR165" s="592"/>
      <c r="AS165" s="592"/>
      <c r="AT165" s="592"/>
      <c r="AU165" s="592"/>
      <c r="AV165" s="592"/>
      <c r="AW165" s="592"/>
      <c r="AX165" s="592"/>
      <c r="AY165" s="592"/>
      <c r="AZ165" s="592"/>
      <c r="BA165" s="592"/>
      <c r="BB165" s="592"/>
      <c r="BC165" s="592"/>
      <c r="BD165" s="592"/>
      <c r="BE165" s="592"/>
      <c r="BF165" s="592"/>
      <c r="BG165" s="592"/>
      <c r="BH165" s="592"/>
      <c r="BI165" s="592"/>
      <c r="BJ165" s="592"/>
      <c r="BK165" s="592"/>
      <c r="BL165" s="592"/>
      <c r="BM165" s="592"/>
      <c r="BN165" s="592"/>
      <c r="BO165" s="592"/>
    </row>
    <row r="166" spans="1:67" s="197" customFormat="1" ht="18" customHeight="1">
      <c r="A166" s="192"/>
      <c r="B166" s="1677" t="s">
        <v>19</v>
      </c>
      <c r="C166" s="1677"/>
      <c r="D166" s="1677"/>
      <c r="E166" s="1276">
        <v>0</v>
      </c>
      <c r="F166" s="1278"/>
      <c r="G166" s="1276">
        <v>235066230</v>
      </c>
      <c r="H166" s="1278"/>
      <c r="I166" s="1276">
        <v>0</v>
      </c>
      <c r="J166" s="1277"/>
      <c r="K166" s="1278"/>
      <c r="L166" s="1276">
        <v>0</v>
      </c>
      <c r="M166" s="1277"/>
      <c r="N166" s="1277"/>
      <c r="O166" s="1278"/>
      <c r="P166" s="1276"/>
      <c r="Q166" s="1277"/>
      <c r="R166" s="1278"/>
      <c r="S166" s="193">
        <f t="shared" si="1"/>
        <v>235066230</v>
      </c>
      <c r="T166" s="194"/>
      <c r="U166" s="199"/>
      <c r="V166" s="196"/>
      <c r="AK166" s="592"/>
      <c r="AL166" s="592"/>
      <c r="AM166" s="592"/>
      <c r="AN166" s="592"/>
      <c r="AO166" s="592"/>
      <c r="AP166" s="592"/>
      <c r="AQ166" s="592"/>
      <c r="AR166" s="592"/>
      <c r="AS166" s="592"/>
      <c r="AT166" s="592"/>
      <c r="AU166" s="592"/>
      <c r="AV166" s="592"/>
      <c r="AW166" s="592"/>
      <c r="AX166" s="592"/>
      <c r="AY166" s="592"/>
      <c r="AZ166" s="592"/>
      <c r="BA166" s="592"/>
      <c r="BB166" s="592"/>
      <c r="BC166" s="592"/>
      <c r="BD166" s="592"/>
      <c r="BE166" s="592"/>
      <c r="BF166" s="592"/>
      <c r="BG166" s="592"/>
      <c r="BH166" s="592"/>
      <c r="BI166" s="592"/>
      <c r="BJ166" s="592"/>
      <c r="BK166" s="592"/>
      <c r="BL166" s="592"/>
      <c r="BM166" s="592"/>
      <c r="BN166" s="592"/>
      <c r="BO166" s="592"/>
    </row>
    <row r="167" spans="1:67" s="189" customFormat="1" ht="18" customHeight="1">
      <c r="A167" s="184"/>
      <c r="B167" s="1673" t="s">
        <v>20</v>
      </c>
      <c r="C167" s="1673"/>
      <c r="D167" s="1673"/>
      <c r="E167" s="1267">
        <f>E161+E162-E163+E164-E165-E166</f>
        <v>456357162657</v>
      </c>
      <c r="F167" s="1268"/>
      <c r="G167" s="1267">
        <f>G161+G162-G163+G164-G165-G166</f>
        <v>148444462801</v>
      </c>
      <c r="H167" s="1268"/>
      <c r="I167" s="1267">
        <f>I161+I162-I163+I164-I165-I166</f>
        <v>103415269851</v>
      </c>
      <c r="J167" s="1270"/>
      <c r="K167" s="1268"/>
      <c r="L167" s="1267">
        <f>L161+L162-L163+L164-L165-L166</f>
        <v>23795444285</v>
      </c>
      <c r="M167" s="1270"/>
      <c r="N167" s="1270"/>
      <c r="O167" s="1268"/>
      <c r="P167" s="1267">
        <f>P161+P162-P163+P164-P165-P166</f>
        <v>794795668</v>
      </c>
      <c r="Q167" s="1270"/>
      <c r="R167" s="1268"/>
      <c r="S167" s="191">
        <f t="shared" si="1"/>
        <v>732807135262</v>
      </c>
      <c r="T167" s="186">
        <v>0</v>
      </c>
      <c r="U167" s="201"/>
      <c r="V167" s="188"/>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row>
    <row r="168" spans="1:67" s="189" customFormat="1" ht="18" customHeight="1">
      <c r="A168" s="184"/>
      <c r="B168" s="1674" t="s">
        <v>21</v>
      </c>
      <c r="C168" s="1674"/>
      <c r="D168" s="1674"/>
      <c r="E168" s="1267"/>
      <c r="F168" s="1268"/>
      <c r="G168" s="1267"/>
      <c r="H168" s="1268"/>
      <c r="I168" s="1267"/>
      <c r="J168" s="1270"/>
      <c r="K168" s="1268"/>
      <c r="L168" s="1267"/>
      <c r="M168" s="1270"/>
      <c r="N168" s="1270"/>
      <c r="O168" s="1268"/>
      <c r="P168" s="1267"/>
      <c r="Q168" s="1270"/>
      <c r="R168" s="1268"/>
      <c r="S168" s="191"/>
      <c r="T168" s="186"/>
      <c r="U168" s="201"/>
      <c r="V168" s="188"/>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row>
    <row r="169" spans="1:67" s="189" customFormat="1" ht="18" customHeight="1">
      <c r="A169" s="184"/>
      <c r="B169" s="1675" t="s">
        <v>22</v>
      </c>
      <c r="C169" s="1675"/>
      <c r="D169" s="1675"/>
      <c r="E169" s="1267">
        <v>400406068492</v>
      </c>
      <c r="F169" s="1268"/>
      <c r="G169" s="1267">
        <v>141858253965</v>
      </c>
      <c r="H169" s="1268"/>
      <c r="I169" s="1267">
        <v>116383439681</v>
      </c>
      <c r="J169" s="1270"/>
      <c r="K169" s="1268"/>
      <c r="L169" s="1267">
        <v>17843358712</v>
      </c>
      <c r="M169" s="1270"/>
      <c r="N169" s="1270"/>
      <c r="O169" s="1268"/>
      <c r="P169" s="1267">
        <v>0</v>
      </c>
      <c r="Q169" s="1270"/>
      <c r="R169" s="1268"/>
      <c r="S169" s="191">
        <f>E169+G169+I169+L169+P169</f>
        <v>676491120850</v>
      </c>
      <c r="T169" s="186">
        <v>0</v>
      </c>
      <c r="U169" s="187"/>
      <c r="V169" s="188"/>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row>
    <row r="170" spans="1:67" s="189" customFormat="1" ht="18" customHeight="1">
      <c r="A170" s="184"/>
      <c r="B170" s="1680" t="s">
        <v>23</v>
      </c>
      <c r="C170" s="1680"/>
      <c r="D170" s="1680"/>
      <c r="E170" s="1517">
        <f>E159-E167</f>
        <v>367905728767</v>
      </c>
      <c r="F170" s="1518"/>
      <c r="G170" s="1517">
        <f>G159-G167</f>
        <v>138439286121</v>
      </c>
      <c r="H170" s="1518"/>
      <c r="I170" s="1517">
        <f>I159-I167</f>
        <v>105230876174</v>
      </c>
      <c r="J170" s="1531"/>
      <c r="K170" s="1518"/>
      <c r="L170" s="1517">
        <f>L159-L167</f>
        <v>15556169549</v>
      </c>
      <c r="M170" s="1531"/>
      <c r="N170" s="1531"/>
      <c r="O170" s="1518"/>
      <c r="P170" s="1517">
        <f>P159-P167</f>
        <v>-794795668</v>
      </c>
      <c r="Q170" s="1531"/>
      <c r="R170" s="1518"/>
      <c r="S170" s="202">
        <f>E170+G170+I170+L170+P170</f>
        <v>626337264943</v>
      </c>
      <c r="T170" s="203">
        <v>0</v>
      </c>
      <c r="U170" s="187"/>
      <c r="V170" s="188"/>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row>
    <row r="171" spans="1:67" s="189" customFormat="1" ht="10.5" customHeight="1">
      <c r="A171" s="184"/>
      <c r="B171" s="204"/>
      <c r="C171" s="204"/>
      <c r="D171" s="204"/>
      <c r="E171" s="204"/>
      <c r="F171" s="204"/>
      <c r="G171" s="204"/>
      <c r="H171" s="204"/>
      <c r="I171" s="205"/>
      <c r="J171" s="205"/>
      <c r="K171" s="205"/>
      <c r="L171" s="205"/>
      <c r="M171" s="205"/>
      <c r="N171" s="205"/>
      <c r="O171" s="205"/>
      <c r="P171" s="205"/>
      <c r="Q171" s="205"/>
      <c r="R171" s="205"/>
      <c r="S171" s="206"/>
      <c r="T171" s="186"/>
      <c r="U171" s="187"/>
      <c r="V171" s="188"/>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row>
    <row r="172" spans="1:22" s="213" customFormat="1" ht="18" customHeight="1">
      <c r="A172" s="207"/>
      <c r="B172" s="208" t="s">
        <v>24</v>
      </c>
      <c r="C172" s="209"/>
      <c r="D172" s="209"/>
      <c r="E172" s="209"/>
      <c r="F172" s="209"/>
      <c r="G172" s="209"/>
      <c r="H172" s="209"/>
      <c r="I172" s="210"/>
      <c r="J172" s="210"/>
      <c r="K172" s="210"/>
      <c r="L172" s="210"/>
      <c r="M172" s="210"/>
      <c r="N172" s="210"/>
      <c r="O172" s="210"/>
      <c r="P172" s="210"/>
      <c r="Q172" s="210"/>
      <c r="R172" s="1681">
        <v>479084733498</v>
      </c>
      <c r="S172" s="1681"/>
      <c r="T172" s="186"/>
      <c r="U172" s="211"/>
      <c r="V172" s="212"/>
    </row>
    <row r="173" spans="1:22" s="213" customFormat="1" ht="18" customHeight="1">
      <c r="A173" s="207"/>
      <c r="B173" s="208" t="s">
        <v>25</v>
      </c>
      <c r="C173" s="209"/>
      <c r="D173" s="209"/>
      <c r="E173" s="209"/>
      <c r="F173" s="209"/>
      <c r="G173" s="209"/>
      <c r="H173" s="209"/>
      <c r="I173" s="210"/>
      <c r="J173" s="210"/>
      <c r="K173" s="210"/>
      <c r="L173" s="210"/>
      <c r="M173" s="210"/>
      <c r="N173" s="210"/>
      <c r="O173" s="210"/>
      <c r="P173" s="210"/>
      <c r="Q173" s="210"/>
      <c r="R173" s="1681">
        <v>310139138518</v>
      </c>
      <c r="S173" s="1681"/>
      <c r="T173" s="186"/>
      <c r="U173" s="211"/>
      <c r="V173" s="212"/>
    </row>
    <row r="174" spans="1:22" s="213" customFormat="1" ht="18" customHeight="1">
      <c r="A174" s="207"/>
      <c r="B174" s="208" t="s">
        <v>26</v>
      </c>
      <c r="C174" s="209"/>
      <c r="D174" s="209"/>
      <c r="E174" s="209"/>
      <c r="F174" s="209"/>
      <c r="G174" s="209"/>
      <c r="H174" s="209"/>
      <c r="I174" s="210"/>
      <c r="J174" s="210"/>
      <c r="K174" s="210"/>
      <c r="L174" s="210"/>
      <c r="M174" s="210"/>
      <c r="N174" s="210"/>
      <c r="O174" s="210"/>
      <c r="P174" s="210"/>
      <c r="Q174" s="210"/>
      <c r="R174" s="1681">
        <v>0</v>
      </c>
      <c r="S174" s="1681"/>
      <c r="T174" s="186"/>
      <c r="U174" s="211"/>
      <c r="V174" s="212"/>
    </row>
    <row r="175" spans="1:22" s="213" customFormat="1" ht="18" customHeight="1">
      <c r="A175" s="207"/>
      <c r="B175" s="208" t="s">
        <v>27</v>
      </c>
      <c r="C175" s="209"/>
      <c r="D175" s="209"/>
      <c r="E175" s="209"/>
      <c r="F175" s="209"/>
      <c r="G175" s="209"/>
      <c r="H175" s="209"/>
      <c r="I175" s="210"/>
      <c r="J175" s="210"/>
      <c r="K175" s="210"/>
      <c r="L175" s="210"/>
      <c r="M175" s="210"/>
      <c r="N175" s="210"/>
      <c r="O175" s="210"/>
      <c r="P175" s="210"/>
      <c r="Q175" s="210"/>
      <c r="R175" s="210"/>
      <c r="S175" s="206"/>
      <c r="T175" s="186"/>
      <c r="U175" s="211"/>
      <c r="V175" s="212"/>
    </row>
    <row r="176" spans="1:67" s="217" customFormat="1" ht="18" customHeight="1">
      <c r="A176" s="214"/>
      <c r="B176" s="1519" t="s">
        <v>28</v>
      </c>
      <c r="C176" s="1519"/>
      <c r="D176" s="1519"/>
      <c r="E176" s="1519"/>
      <c r="F176" s="1519"/>
      <c r="G176" s="1519"/>
      <c r="H176" s="1519"/>
      <c r="I176" s="1519"/>
      <c r="J176" s="1519"/>
      <c r="K176" s="1519"/>
      <c r="L176" s="1519"/>
      <c r="M176" s="1519"/>
      <c r="N176" s="1519"/>
      <c r="O176" s="1519"/>
      <c r="P176" s="1519"/>
      <c r="Q176" s="1519"/>
      <c r="R176" s="1519"/>
      <c r="S176" s="1519"/>
      <c r="T176" s="215"/>
      <c r="U176" s="187"/>
      <c r="V176" s="216"/>
      <c r="AK176" s="593"/>
      <c r="AL176" s="593"/>
      <c r="AM176" s="593"/>
      <c r="AN176" s="593"/>
      <c r="AO176" s="593"/>
      <c r="AP176" s="593"/>
      <c r="AQ176" s="593"/>
      <c r="AR176" s="593"/>
      <c r="AS176" s="593"/>
      <c r="AT176" s="593"/>
      <c r="AU176" s="593"/>
      <c r="AV176" s="593"/>
      <c r="AW176" s="593"/>
      <c r="AX176" s="593"/>
      <c r="AY176" s="593"/>
      <c r="AZ176" s="593"/>
      <c r="BA176" s="593"/>
      <c r="BB176" s="593"/>
      <c r="BC176" s="593"/>
      <c r="BD176" s="593"/>
      <c r="BE176" s="593"/>
      <c r="BF176" s="593"/>
      <c r="BG176" s="593"/>
      <c r="BH176" s="593"/>
      <c r="BI176" s="593"/>
      <c r="BJ176" s="593"/>
      <c r="BK176" s="593"/>
      <c r="BL176" s="593"/>
      <c r="BM176" s="593"/>
      <c r="BN176" s="593"/>
      <c r="BO176" s="593"/>
    </row>
    <row r="177" spans="1:22" s="213" customFormat="1" ht="30" customHeight="1">
      <c r="A177" s="218" t="s">
        <v>29</v>
      </c>
      <c r="B177" s="209"/>
      <c r="C177" s="209"/>
      <c r="D177" s="209"/>
      <c r="E177" s="209"/>
      <c r="F177" s="209"/>
      <c r="G177" s="209"/>
      <c r="H177" s="209"/>
      <c r="I177" s="210"/>
      <c r="J177" s="210"/>
      <c r="K177" s="210"/>
      <c r="L177" s="210"/>
      <c r="M177" s="210"/>
      <c r="N177" s="210"/>
      <c r="O177" s="210"/>
      <c r="P177" s="210"/>
      <c r="Q177" s="210"/>
      <c r="R177" s="210"/>
      <c r="S177" s="206"/>
      <c r="T177" s="186"/>
      <c r="U177" s="211"/>
      <c r="V177" s="212"/>
    </row>
    <row r="178" spans="1:67" s="189" customFormat="1" ht="48" customHeight="1">
      <c r="A178" s="184"/>
      <c r="B178" s="1262" t="s">
        <v>1578</v>
      </c>
      <c r="C178" s="1262"/>
      <c r="D178" s="1262"/>
      <c r="E178" s="1262" t="s">
        <v>0</v>
      </c>
      <c r="F178" s="1262"/>
      <c r="G178" s="1262" t="s">
        <v>1</v>
      </c>
      <c r="H178" s="1262"/>
      <c r="I178" s="1506" t="s">
        <v>30</v>
      </c>
      <c r="J178" s="1506"/>
      <c r="K178" s="1506"/>
      <c r="L178" s="1506" t="s">
        <v>3</v>
      </c>
      <c r="M178" s="1506"/>
      <c r="N178" s="1506"/>
      <c r="O178" s="1506"/>
      <c r="P178" s="1506" t="s">
        <v>4</v>
      </c>
      <c r="Q178" s="1506"/>
      <c r="R178" s="1506"/>
      <c r="S178" s="185" t="s">
        <v>5</v>
      </c>
      <c r="T178" s="186"/>
      <c r="U178" s="187"/>
      <c r="V178" s="188"/>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row>
    <row r="179" spans="1:67" s="189" customFormat="1" ht="18" customHeight="1">
      <c r="A179" s="184"/>
      <c r="B179" s="1521" t="s">
        <v>31</v>
      </c>
      <c r="C179" s="1522"/>
      <c r="D179" s="1523"/>
      <c r="E179" s="1500"/>
      <c r="F179" s="1501"/>
      <c r="G179" s="1500"/>
      <c r="H179" s="1501"/>
      <c r="I179" s="1524"/>
      <c r="J179" s="1525"/>
      <c r="K179" s="1526"/>
      <c r="L179" s="1524"/>
      <c r="M179" s="1525"/>
      <c r="N179" s="1525"/>
      <c r="O179" s="1526"/>
      <c r="P179" s="1524"/>
      <c r="Q179" s="1525"/>
      <c r="R179" s="1526"/>
      <c r="S179" s="222"/>
      <c r="T179" s="186"/>
      <c r="U179" s="187"/>
      <c r="V179" s="188"/>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row>
    <row r="180" spans="1:67" s="189" customFormat="1" ht="18" customHeight="1">
      <c r="A180" s="184"/>
      <c r="B180" s="223" t="s">
        <v>7</v>
      </c>
      <c r="C180" s="224"/>
      <c r="D180" s="225"/>
      <c r="E180" s="1271"/>
      <c r="F180" s="1272"/>
      <c r="G180" s="1271"/>
      <c r="H180" s="1272"/>
      <c r="I180" s="1493"/>
      <c r="J180" s="1494"/>
      <c r="K180" s="1495"/>
      <c r="L180" s="1493"/>
      <c r="M180" s="1494"/>
      <c r="N180" s="1494"/>
      <c r="O180" s="1495"/>
      <c r="P180" s="1493"/>
      <c r="Q180" s="1494"/>
      <c r="R180" s="1495"/>
      <c r="S180" s="229"/>
      <c r="T180" s="186"/>
      <c r="U180" s="187"/>
      <c r="V180" s="188"/>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row>
    <row r="181" spans="1:67" s="189" customFormat="1" ht="18" customHeight="1">
      <c r="A181" s="184"/>
      <c r="B181" s="230" t="s">
        <v>32</v>
      </c>
      <c r="C181" s="224"/>
      <c r="D181" s="225"/>
      <c r="E181" s="1271"/>
      <c r="F181" s="1272"/>
      <c r="G181" s="1271"/>
      <c r="H181" s="1272"/>
      <c r="I181" s="1493"/>
      <c r="J181" s="1494"/>
      <c r="K181" s="1495"/>
      <c r="L181" s="1493"/>
      <c r="M181" s="1494"/>
      <c r="N181" s="1494"/>
      <c r="O181" s="1495"/>
      <c r="P181" s="1493"/>
      <c r="Q181" s="1494"/>
      <c r="R181" s="1495"/>
      <c r="S181" s="229"/>
      <c r="T181" s="186"/>
      <c r="U181" s="187"/>
      <c r="V181" s="188"/>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row>
    <row r="182" spans="1:67" s="189" customFormat="1" ht="18" customHeight="1">
      <c r="A182" s="184"/>
      <c r="B182" s="1685" t="s">
        <v>33</v>
      </c>
      <c r="C182" s="1686"/>
      <c r="D182" s="1687"/>
      <c r="E182" s="1271"/>
      <c r="F182" s="1272"/>
      <c r="G182" s="1271"/>
      <c r="H182" s="1272"/>
      <c r="I182" s="1493"/>
      <c r="J182" s="1494"/>
      <c r="K182" s="1495"/>
      <c r="L182" s="1493"/>
      <c r="M182" s="1494"/>
      <c r="N182" s="1494"/>
      <c r="O182" s="1495"/>
      <c r="P182" s="1493"/>
      <c r="Q182" s="1494"/>
      <c r="R182" s="1495"/>
      <c r="S182" s="229"/>
      <c r="T182" s="186"/>
      <c r="U182" s="187"/>
      <c r="V182" s="188"/>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row>
    <row r="183" spans="1:67" s="189" customFormat="1" ht="18" customHeight="1">
      <c r="A183" s="184"/>
      <c r="B183" s="230" t="s">
        <v>34</v>
      </c>
      <c r="C183" s="224"/>
      <c r="D183" s="225"/>
      <c r="E183" s="1271"/>
      <c r="F183" s="1272"/>
      <c r="G183" s="1271"/>
      <c r="H183" s="1272"/>
      <c r="I183" s="1493"/>
      <c r="J183" s="1494"/>
      <c r="K183" s="1495"/>
      <c r="L183" s="1493"/>
      <c r="M183" s="1494"/>
      <c r="N183" s="1494"/>
      <c r="O183" s="1495"/>
      <c r="P183" s="1493"/>
      <c r="Q183" s="1494"/>
      <c r="R183" s="1495"/>
      <c r="S183" s="229"/>
      <c r="T183" s="186"/>
      <c r="U183" s="187"/>
      <c r="V183" s="188"/>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row>
    <row r="184" spans="1:67" s="189" customFormat="1" ht="18" customHeight="1">
      <c r="A184" s="184"/>
      <c r="B184" s="230" t="s">
        <v>14</v>
      </c>
      <c r="C184" s="224"/>
      <c r="D184" s="225"/>
      <c r="E184" s="1271"/>
      <c r="F184" s="1272"/>
      <c r="G184" s="1271"/>
      <c r="H184" s="1272"/>
      <c r="I184" s="1493"/>
      <c r="J184" s="1494"/>
      <c r="K184" s="1495"/>
      <c r="L184" s="1493"/>
      <c r="M184" s="1494"/>
      <c r="N184" s="1494"/>
      <c r="O184" s="1495"/>
      <c r="P184" s="1493"/>
      <c r="Q184" s="1494"/>
      <c r="R184" s="1495"/>
      <c r="S184" s="229"/>
      <c r="T184" s="186"/>
      <c r="U184" s="187"/>
      <c r="V184" s="188"/>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row>
    <row r="185" spans="1:67" s="189" customFormat="1" ht="18" customHeight="1">
      <c r="A185" s="184"/>
      <c r="B185" s="1682" t="s">
        <v>15</v>
      </c>
      <c r="C185" s="1683"/>
      <c r="D185" s="1684"/>
      <c r="E185" s="1271"/>
      <c r="F185" s="1272"/>
      <c r="G185" s="1271"/>
      <c r="H185" s="1272"/>
      <c r="I185" s="1493"/>
      <c r="J185" s="1494"/>
      <c r="K185" s="1495"/>
      <c r="L185" s="1493"/>
      <c r="M185" s="1494"/>
      <c r="N185" s="1494"/>
      <c r="O185" s="1495"/>
      <c r="P185" s="1493"/>
      <c r="Q185" s="1494"/>
      <c r="R185" s="1495"/>
      <c r="S185" s="229"/>
      <c r="T185" s="186"/>
      <c r="U185" s="187"/>
      <c r="V185" s="188"/>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row>
    <row r="186" spans="1:67" s="189" customFormat="1" ht="18" customHeight="1">
      <c r="A186" s="184"/>
      <c r="B186" s="223" t="s">
        <v>16</v>
      </c>
      <c r="C186" s="224"/>
      <c r="D186" s="225"/>
      <c r="E186" s="1271"/>
      <c r="F186" s="1272"/>
      <c r="G186" s="1271"/>
      <c r="H186" s="1272"/>
      <c r="I186" s="1493"/>
      <c r="J186" s="1494"/>
      <c r="K186" s="1495"/>
      <c r="L186" s="1493"/>
      <c r="M186" s="1494"/>
      <c r="N186" s="1494"/>
      <c r="O186" s="1495"/>
      <c r="P186" s="1493"/>
      <c r="Q186" s="1494"/>
      <c r="R186" s="1495"/>
      <c r="S186" s="229"/>
      <c r="T186" s="186"/>
      <c r="U186" s="187"/>
      <c r="V186" s="188"/>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row>
    <row r="187" spans="1:67" s="189" customFormat="1" ht="18" customHeight="1">
      <c r="A187" s="184"/>
      <c r="B187" s="230" t="s">
        <v>17</v>
      </c>
      <c r="C187" s="224"/>
      <c r="D187" s="225"/>
      <c r="E187" s="1271"/>
      <c r="F187" s="1272"/>
      <c r="G187" s="1271"/>
      <c r="H187" s="1272"/>
      <c r="I187" s="1493"/>
      <c r="J187" s="1494"/>
      <c r="K187" s="1495"/>
      <c r="L187" s="1493"/>
      <c r="M187" s="1494"/>
      <c r="N187" s="1494"/>
      <c r="O187" s="1495"/>
      <c r="P187" s="1493"/>
      <c r="Q187" s="1494"/>
      <c r="R187" s="1495"/>
      <c r="S187" s="229"/>
      <c r="T187" s="186"/>
      <c r="U187" s="187"/>
      <c r="V187" s="188"/>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row>
    <row r="188" spans="1:67" s="189" customFormat="1" ht="18" customHeight="1">
      <c r="A188" s="184"/>
      <c r="B188" s="1685" t="s">
        <v>33</v>
      </c>
      <c r="C188" s="1686"/>
      <c r="D188" s="1687"/>
      <c r="E188" s="1271"/>
      <c r="F188" s="1272"/>
      <c r="G188" s="1271"/>
      <c r="H188" s="1272"/>
      <c r="I188" s="1493"/>
      <c r="J188" s="1494"/>
      <c r="K188" s="1495"/>
      <c r="L188" s="1493"/>
      <c r="M188" s="1494"/>
      <c r="N188" s="1494"/>
      <c r="O188" s="1495"/>
      <c r="P188" s="1493"/>
      <c r="Q188" s="1494"/>
      <c r="R188" s="1495"/>
      <c r="S188" s="229"/>
      <c r="T188" s="186"/>
      <c r="U188" s="187"/>
      <c r="V188" s="188"/>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row>
    <row r="189" spans="1:67" s="189" customFormat="1" ht="18" customHeight="1">
      <c r="A189" s="184"/>
      <c r="B189" s="1685" t="s">
        <v>34</v>
      </c>
      <c r="C189" s="1686"/>
      <c r="D189" s="1687"/>
      <c r="E189" s="1271"/>
      <c r="F189" s="1272"/>
      <c r="G189" s="1271"/>
      <c r="H189" s="1272"/>
      <c r="I189" s="1493"/>
      <c r="J189" s="1494"/>
      <c r="K189" s="1495"/>
      <c r="L189" s="1493"/>
      <c r="M189" s="1494"/>
      <c r="N189" s="1494"/>
      <c r="O189" s="1495"/>
      <c r="P189" s="1493"/>
      <c r="Q189" s="1494"/>
      <c r="R189" s="1495"/>
      <c r="S189" s="229"/>
      <c r="T189" s="186"/>
      <c r="U189" s="187"/>
      <c r="V189" s="188"/>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row>
    <row r="190" spans="1:67" s="189" customFormat="1" ht="18" customHeight="1">
      <c r="A190" s="184"/>
      <c r="B190" s="230" t="s">
        <v>19</v>
      </c>
      <c r="C190" s="224"/>
      <c r="D190" s="225"/>
      <c r="E190" s="1271"/>
      <c r="F190" s="1272"/>
      <c r="G190" s="1271"/>
      <c r="H190" s="1272"/>
      <c r="I190" s="1493"/>
      <c r="J190" s="1494"/>
      <c r="K190" s="1495"/>
      <c r="L190" s="1493"/>
      <c r="M190" s="1494"/>
      <c r="N190" s="1494"/>
      <c r="O190" s="1495"/>
      <c r="P190" s="1493"/>
      <c r="Q190" s="1494"/>
      <c r="R190" s="1495"/>
      <c r="S190" s="229"/>
      <c r="T190" s="186"/>
      <c r="U190" s="187"/>
      <c r="V190" s="188"/>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row>
    <row r="191" spans="1:67" s="189" customFormat="1" ht="18" customHeight="1">
      <c r="A191" s="184"/>
      <c r="B191" s="230" t="s">
        <v>14</v>
      </c>
      <c r="C191" s="224"/>
      <c r="D191" s="225"/>
      <c r="E191" s="1271"/>
      <c r="F191" s="1272"/>
      <c r="G191" s="1271"/>
      <c r="H191" s="1272"/>
      <c r="I191" s="1493"/>
      <c r="J191" s="1494"/>
      <c r="K191" s="1495"/>
      <c r="L191" s="1493"/>
      <c r="M191" s="1494"/>
      <c r="N191" s="1494"/>
      <c r="O191" s="1495"/>
      <c r="P191" s="1493"/>
      <c r="Q191" s="1494"/>
      <c r="R191" s="1495"/>
      <c r="S191" s="229"/>
      <c r="T191" s="186"/>
      <c r="U191" s="187"/>
      <c r="V191" s="188"/>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row>
    <row r="192" spans="1:67" s="189" customFormat="1" ht="18" customHeight="1">
      <c r="A192" s="184"/>
      <c r="B192" s="1682" t="s">
        <v>35</v>
      </c>
      <c r="C192" s="1683"/>
      <c r="D192" s="1684"/>
      <c r="E192" s="1271"/>
      <c r="F192" s="1272"/>
      <c r="G192" s="1271"/>
      <c r="H192" s="1272"/>
      <c r="I192" s="1493"/>
      <c r="J192" s="1494"/>
      <c r="K192" s="1495"/>
      <c r="L192" s="1493"/>
      <c r="M192" s="1494"/>
      <c r="N192" s="1494"/>
      <c r="O192" s="1495"/>
      <c r="P192" s="1493"/>
      <c r="Q192" s="1494"/>
      <c r="R192" s="1495"/>
      <c r="S192" s="229"/>
      <c r="T192" s="186"/>
      <c r="U192" s="187"/>
      <c r="V192" s="188"/>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row>
    <row r="193" spans="1:67" s="189" customFormat="1" ht="18" customHeight="1">
      <c r="A193" s="184"/>
      <c r="B193" s="223" t="s">
        <v>22</v>
      </c>
      <c r="C193" s="224"/>
      <c r="D193" s="225"/>
      <c r="E193" s="1271"/>
      <c r="F193" s="1272"/>
      <c r="G193" s="1271"/>
      <c r="H193" s="1272"/>
      <c r="I193" s="1493"/>
      <c r="J193" s="1494"/>
      <c r="K193" s="1495"/>
      <c r="L193" s="1493"/>
      <c r="M193" s="1494"/>
      <c r="N193" s="1494"/>
      <c r="O193" s="1495"/>
      <c r="P193" s="1493"/>
      <c r="Q193" s="1494"/>
      <c r="R193" s="1495"/>
      <c r="S193" s="229"/>
      <c r="T193" s="186"/>
      <c r="U193" s="187"/>
      <c r="V193" s="188"/>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row>
    <row r="194" spans="1:67" s="189" customFormat="1" ht="18" customHeight="1">
      <c r="A194" s="184"/>
      <c r="B194" s="231" t="s">
        <v>23</v>
      </c>
      <c r="C194" s="232"/>
      <c r="D194" s="233"/>
      <c r="E194" s="1504"/>
      <c r="F194" s="1505"/>
      <c r="G194" s="1504"/>
      <c r="H194" s="1505"/>
      <c r="I194" s="1688"/>
      <c r="J194" s="1689"/>
      <c r="K194" s="1690"/>
      <c r="L194" s="1688"/>
      <c r="M194" s="1689"/>
      <c r="N194" s="1689"/>
      <c r="O194" s="1690"/>
      <c r="P194" s="1688"/>
      <c r="Q194" s="1689"/>
      <c r="R194" s="1690"/>
      <c r="S194" s="237"/>
      <c r="T194" s="186"/>
      <c r="U194" s="187"/>
      <c r="V194" s="188"/>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row>
    <row r="195" spans="1:67" s="189" customFormat="1" ht="18" customHeight="1">
      <c r="A195" s="184"/>
      <c r="B195" s="238" t="s">
        <v>36</v>
      </c>
      <c r="C195" s="184"/>
      <c r="D195" s="184"/>
      <c r="E195" s="204"/>
      <c r="F195" s="204"/>
      <c r="G195" s="204"/>
      <c r="H195" s="204"/>
      <c r="I195" s="205"/>
      <c r="J195" s="205"/>
      <c r="K195" s="205"/>
      <c r="L195" s="205"/>
      <c r="M195" s="205"/>
      <c r="N195" s="205"/>
      <c r="O195" s="205"/>
      <c r="P195" s="205"/>
      <c r="Q195" s="205"/>
      <c r="R195" s="205"/>
      <c r="S195" s="206"/>
      <c r="T195" s="186"/>
      <c r="U195" s="187"/>
      <c r="V195" s="188"/>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row>
    <row r="196" spans="1:67" s="189" customFormat="1" ht="18" customHeight="1">
      <c r="A196" s="184"/>
      <c r="B196" s="238" t="s">
        <v>37</v>
      </c>
      <c r="C196" s="184"/>
      <c r="D196" s="184"/>
      <c r="E196" s="204"/>
      <c r="F196" s="204"/>
      <c r="G196" s="204"/>
      <c r="H196" s="204"/>
      <c r="I196" s="205"/>
      <c r="J196" s="205"/>
      <c r="K196" s="205"/>
      <c r="L196" s="205"/>
      <c r="M196" s="205"/>
      <c r="N196" s="205"/>
      <c r="O196" s="205"/>
      <c r="P196" s="205"/>
      <c r="Q196" s="205"/>
      <c r="R196" s="205"/>
      <c r="S196" s="206"/>
      <c r="T196" s="186"/>
      <c r="U196" s="187"/>
      <c r="V196" s="188"/>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row>
    <row r="197" spans="1:67" s="189" customFormat="1" ht="18" customHeight="1">
      <c r="A197" s="184"/>
      <c r="B197" s="238" t="s">
        <v>38</v>
      </c>
      <c r="C197" s="184"/>
      <c r="D197" s="184"/>
      <c r="E197" s="204"/>
      <c r="F197" s="204"/>
      <c r="G197" s="204"/>
      <c r="H197" s="204"/>
      <c r="I197" s="205"/>
      <c r="J197" s="205"/>
      <c r="K197" s="205"/>
      <c r="L197" s="205"/>
      <c r="M197" s="205"/>
      <c r="N197" s="205"/>
      <c r="O197" s="205"/>
      <c r="P197" s="205"/>
      <c r="Q197" s="205"/>
      <c r="R197" s="205"/>
      <c r="S197" s="206"/>
      <c r="T197" s="186"/>
      <c r="U197" s="187"/>
      <c r="V197" s="188"/>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row>
    <row r="198" spans="1:67" s="189" customFormat="1" ht="18" customHeight="1">
      <c r="A198" s="184"/>
      <c r="B198" s="238"/>
      <c r="C198" s="184"/>
      <c r="D198" s="184"/>
      <c r="E198" s="204"/>
      <c r="F198" s="204"/>
      <c r="G198" s="204"/>
      <c r="H198" s="204"/>
      <c r="I198" s="205"/>
      <c r="J198" s="205"/>
      <c r="K198" s="205"/>
      <c r="L198" s="205"/>
      <c r="M198" s="205"/>
      <c r="N198" s="205"/>
      <c r="O198" s="205"/>
      <c r="P198" s="205"/>
      <c r="Q198" s="205"/>
      <c r="R198" s="205"/>
      <c r="S198" s="206"/>
      <c r="T198" s="186"/>
      <c r="U198" s="187"/>
      <c r="V198" s="188"/>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row>
    <row r="199" spans="1:67" s="189" customFormat="1" ht="18" customHeight="1">
      <c r="A199" s="184"/>
      <c r="B199" s="239"/>
      <c r="C199" s="240"/>
      <c r="D199" s="241"/>
      <c r="E199" s="1507" t="s">
        <v>39</v>
      </c>
      <c r="F199" s="1507"/>
      <c r="G199" s="1507" t="s">
        <v>40</v>
      </c>
      <c r="H199" s="1507"/>
      <c r="I199" s="1507" t="s">
        <v>41</v>
      </c>
      <c r="J199" s="1507"/>
      <c r="K199" s="1507"/>
      <c r="L199" s="1507" t="s">
        <v>42</v>
      </c>
      <c r="M199" s="1507"/>
      <c r="N199" s="1507"/>
      <c r="O199" s="1507"/>
      <c r="P199" s="1507" t="s">
        <v>43</v>
      </c>
      <c r="Q199" s="1507"/>
      <c r="R199" s="1507"/>
      <c r="S199" s="242" t="s">
        <v>44</v>
      </c>
      <c r="T199" s="186"/>
      <c r="U199" s="187"/>
      <c r="V199" s="188"/>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row>
    <row r="200" spans="1:67" s="189" customFormat="1" ht="18" customHeight="1">
      <c r="A200" s="184"/>
      <c r="B200" s="1697" t="s">
        <v>1578</v>
      </c>
      <c r="C200" s="1698"/>
      <c r="D200" s="1699"/>
      <c r="E200" s="1508" t="s">
        <v>45</v>
      </c>
      <c r="F200" s="1508"/>
      <c r="G200" s="1508" t="s">
        <v>46</v>
      </c>
      <c r="H200" s="1508"/>
      <c r="I200" s="1508" t="s">
        <v>47</v>
      </c>
      <c r="J200" s="1508"/>
      <c r="K200" s="1508"/>
      <c r="L200" s="1508" t="s">
        <v>48</v>
      </c>
      <c r="M200" s="1508"/>
      <c r="N200" s="1508"/>
      <c r="O200" s="1508"/>
      <c r="P200" s="1508" t="s">
        <v>49</v>
      </c>
      <c r="Q200" s="1508"/>
      <c r="R200" s="1508"/>
      <c r="S200" s="243" t="s">
        <v>50</v>
      </c>
      <c r="T200" s="186"/>
      <c r="U200" s="187"/>
      <c r="V200" s="188"/>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row>
    <row r="201" spans="1:67" s="189" customFormat="1" ht="18" customHeight="1">
      <c r="A201" s="184"/>
      <c r="B201" s="244"/>
      <c r="C201" s="245"/>
      <c r="D201" s="246"/>
      <c r="E201" s="1499" t="s">
        <v>51</v>
      </c>
      <c r="F201" s="1499"/>
      <c r="G201" s="1499" t="s">
        <v>52</v>
      </c>
      <c r="H201" s="1499"/>
      <c r="I201" s="1499" t="s">
        <v>53</v>
      </c>
      <c r="J201" s="1499"/>
      <c r="K201" s="1499"/>
      <c r="L201" s="1499" t="s">
        <v>54</v>
      </c>
      <c r="M201" s="1499"/>
      <c r="N201" s="1499"/>
      <c r="O201" s="1499"/>
      <c r="P201" s="1499" t="s">
        <v>55</v>
      </c>
      <c r="Q201" s="1499"/>
      <c r="R201" s="1499"/>
      <c r="S201" s="247"/>
      <c r="T201" s="186"/>
      <c r="U201" s="187"/>
      <c r="V201" s="188"/>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row>
    <row r="202" spans="1:67" s="189" customFormat="1" ht="18" customHeight="1">
      <c r="A202" s="184"/>
      <c r="B202" s="248" t="s">
        <v>56</v>
      </c>
      <c r="C202" s="249"/>
      <c r="D202" s="250"/>
      <c r="E202" s="1500"/>
      <c r="F202" s="1501"/>
      <c r="G202" s="1500"/>
      <c r="H202" s="1501"/>
      <c r="I202" s="219"/>
      <c r="J202" s="220"/>
      <c r="K202" s="221"/>
      <c r="L202" s="1524"/>
      <c r="M202" s="1525"/>
      <c r="N202" s="1525"/>
      <c r="O202" s="1526"/>
      <c r="P202" s="1500"/>
      <c r="Q202" s="1703"/>
      <c r="R202" s="1501"/>
      <c r="S202" s="222"/>
      <c r="T202" s="186"/>
      <c r="U202" s="187"/>
      <c r="V202" s="188"/>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row>
    <row r="203" spans="1:67" s="189" customFormat="1" ht="18" customHeight="1">
      <c r="A203" s="184"/>
      <c r="B203" s="223" t="s">
        <v>7</v>
      </c>
      <c r="C203" s="251"/>
      <c r="D203" s="225"/>
      <c r="E203" s="1271"/>
      <c r="F203" s="1272"/>
      <c r="G203" s="1271"/>
      <c r="H203" s="1272"/>
      <c r="I203" s="226"/>
      <c r="J203" s="227"/>
      <c r="K203" s="228"/>
      <c r="L203" s="1493"/>
      <c r="M203" s="1494"/>
      <c r="N203" s="1494"/>
      <c r="O203" s="1495"/>
      <c r="P203" s="1704"/>
      <c r="Q203" s="1705"/>
      <c r="R203" s="1706"/>
      <c r="S203" s="229"/>
      <c r="T203" s="186"/>
      <c r="U203" s="187"/>
      <c r="V203" s="188"/>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row>
    <row r="204" spans="1:67" s="189" customFormat="1" ht="18" customHeight="1">
      <c r="A204" s="184"/>
      <c r="B204" s="223" t="s">
        <v>8</v>
      </c>
      <c r="C204" s="251"/>
      <c r="D204" s="225"/>
      <c r="E204" s="1271"/>
      <c r="F204" s="1272"/>
      <c r="G204" s="1271"/>
      <c r="H204" s="1272"/>
      <c r="I204" s="226"/>
      <c r="J204" s="227"/>
      <c r="K204" s="228"/>
      <c r="L204" s="1493"/>
      <c r="M204" s="1494"/>
      <c r="N204" s="1494"/>
      <c r="O204" s="1495"/>
      <c r="P204" s="1691"/>
      <c r="Q204" s="1692"/>
      <c r="R204" s="1693"/>
      <c r="S204" s="229"/>
      <c r="T204" s="186"/>
      <c r="U204" s="187"/>
      <c r="V204" s="188"/>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row>
    <row r="205" spans="1:67" s="189" customFormat="1" ht="18" customHeight="1">
      <c r="A205" s="184"/>
      <c r="B205" s="1685" t="s">
        <v>57</v>
      </c>
      <c r="C205" s="1686"/>
      <c r="D205" s="1687"/>
      <c r="E205" s="1271"/>
      <c r="F205" s="1272"/>
      <c r="G205" s="1271"/>
      <c r="H205" s="1272"/>
      <c r="I205" s="226"/>
      <c r="J205" s="227"/>
      <c r="K205" s="228"/>
      <c r="L205" s="1493"/>
      <c r="M205" s="1494"/>
      <c r="N205" s="1494"/>
      <c r="O205" s="1495"/>
      <c r="P205" s="1691"/>
      <c r="Q205" s="1692"/>
      <c r="R205" s="1693"/>
      <c r="S205" s="229"/>
      <c r="T205" s="186"/>
      <c r="U205" s="187"/>
      <c r="V205" s="188"/>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row>
    <row r="206" spans="1:67" s="189" customFormat="1" ht="18" customHeight="1">
      <c r="A206" s="184"/>
      <c r="B206" s="1685" t="s">
        <v>58</v>
      </c>
      <c r="C206" s="1686"/>
      <c r="D206" s="1687"/>
      <c r="E206" s="1271"/>
      <c r="F206" s="1272"/>
      <c r="G206" s="1271"/>
      <c r="H206" s="1272"/>
      <c r="I206" s="226"/>
      <c r="J206" s="227"/>
      <c r="K206" s="228"/>
      <c r="L206" s="1493"/>
      <c r="M206" s="1494"/>
      <c r="N206" s="1494"/>
      <c r="O206" s="1495"/>
      <c r="P206" s="1691"/>
      <c r="Q206" s="1692"/>
      <c r="R206" s="1693"/>
      <c r="S206" s="229"/>
      <c r="T206" s="186"/>
      <c r="U206" s="187"/>
      <c r="V206" s="188"/>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row>
    <row r="207" spans="1:67" s="189" customFormat="1" ht="18" customHeight="1">
      <c r="A207" s="184"/>
      <c r="B207" s="230" t="s">
        <v>10</v>
      </c>
      <c r="C207" s="251"/>
      <c r="D207" s="225"/>
      <c r="E207" s="1271"/>
      <c r="F207" s="1272"/>
      <c r="G207" s="1271"/>
      <c r="H207" s="1272"/>
      <c r="I207" s="226"/>
      <c r="J207" s="227"/>
      <c r="K207" s="228"/>
      <c r="L207" s="1493"/>
      <c r="M207" s="1494"/>
      <c r="N207" s="1494"/>
      <c r="O207" s="1495"/>
      <c r="P207" s="1691"/>
      <c r="Q207" s="1692"/>
      <c r="R207" s="1693"/>
      <c r="S207" s="229"/>
      <c r="T207" s="186"/>
      <c r="U207" s="187"/>
      <c r="V207" s="188"/>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row>
    <row r="208" spans="1:67" s="189" customFormat="1" ht="18" customHeight="1">
      <c r="A208" s="184"/>
      <c r="B208" s="230" t="s">
        <v>59</v>
      </c>
      <c r="C208" s="251"/>
      <c r="D208" s="225"/>
      <c r="E208" s="1271"/>
      <c r="F208" s="1272"/>
      <c r="G208" s="1271"/>
      <c r="H208" s="1272"/>
      <c r="I208" s="226"/>
      <c r="J208" s="227"/>
      <c r="K208" s="228"/>
      <c r="L208" s="1493"/>
      <c r="M208" s="1494"/>
      <c r="N208" s="1494"/>
      <c r="O208" s="1495"/>
      <c r="P208" s="1691"/>
      <c r="Q208" s="1692"/>
      <c r="R208" s="1693"/>
      <c r="S208" s="229"/>
      <c r="T208" s="186"/>
      <c r="U208" s="187"/>
      <c r="V208" s="188"/>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row>
    <row r="209" spans="1:67" s="189" customFormat="1" ht="18" customHeight="1">
      <c r="A209" s="184"/>
      <c r="B209" s="230" t="s">
        <v>19</v>
      </c>
      <c r="C209" s="251"/>
      <c r="D209" s="225"/>
      <c r="E209" s="1271"/>
      <c r="F209" s="1272"/>
      <c r="G209" s="1271"/>
      <c r="H209" s="1272"/>
      <c r="I209" s="226"/>
      <c r="J209" s="227"/>
      <c r="K209" s="228"/>
      <c r="L209" s="1493"/>
      <c r="M209" s="1494"/>
      <c r="N209" s="1494"/>
      <c r="O209" s="1495"/>
      <c r="P209" s="1691"/>
      <c r="Q209" s="1692"/>
      <c r="R209" s="1693"/>
      <c r="S209" s="229"/>
      <c r="T209" s="186"/>
      <c r="U209" s="187"/>
      <c r="V209" s="188"/>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row>
    <row r="210" spans="1:67" s="189" customFormat="1" ht="18" customHeight="1">
      <c r="A210" s="184"/>
      <c r="B210" s="230" t="s">
        <v>14</v>
      </c>
      <c r="C210" s="251"/>
      <c r="D210" s="225"/>
      <c r="E210" s="1271"/>
      <c r="F210" s="1272"/>
      <c r="G210" s="1271"/>
      <c r="H210" s="1272"/>
      <c r="I210" s="226"/>
      <c r="J210" s="227"/>
      <c r="K210" s="228"/>
      <c r="L210" s="1493"/>
      <c r="M210" s="1494"/>
      <c r="N210" s="1494"/>
      <c r="O210" s="1495"/>
      <c r="P210" s="1691">
        <f>P203+P204+P205+P206+P207-P208-P209</f>
        <v>0</v>
      </c>
      <c r="Q210" s="1692"/>
      <c r="R210" s="1693"/>
      <c r="S210" s="229"/>
      <c r="T210" s="186"/>
      <c r="U210" s="187"/>
      <c r="V210" s="188"/>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row>
    <row r="211" spans="1:67" s="189" customFormat="1" ht="18" customHeight="1">
      <c r="A211" s="184"/>
      <c r="B211" s="252" t="s">
        <v>60</v>
      </c>
      <c r="C211" s="251"/>
      <c r="D211" s="225"/>
      <c r="E211" s="1271"/>
      <c r="F211" s="1272"/>
      <c r="G211" s="1271"/>
      <c r="H211" s="1272"/>
      <c r="I211" s="226"/>
      <c r="J211" s="227"/>
      <c r="K211" s="228"/>
      <c r="L211" s="1493"/>
      <c r="M211" s="1494"/>
      <c r="N211" s="1494"/>
      <c r="O211" s="1495"/>
      <c r="P211" s="1691"/>
      <c r="Q211" s="1692"/>
      <c r="R211" s="1693"/>
      <c r="S211" s="229"/>
      <c r="T211" s="186"/>
      <c r="U211" s="187"/>
      <c r="V211" s="188"/>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row>
    <row r="212" spans="1:67" s="189" customFormat="1" ht="18" customHeight="1">
      <c r="A212" s="184"/>
      <c r="B212" s="223" t="s">
        <v>16</v>
      </c>
      <c r="C212" s="251"/>
      <c r="D212" s="225"/>
      <c r="E212" s="1271"/>
      <c r="F212" s="1272"/>
      <c r="G212" s="1271"/>
      <c r="H212" s="1272"/>
      <c r="I212" s="226"/>
      <c r="J212" s="227"/>
      <c r="K212" s="228"/>
      <c r="L212" s="1493"/>
      <c r="M212" s="1494"/>
      <c r="N212" s="1494"/>
      <c r="O212" s="1495"/>
      <c r="P212" s="1691"/>
      <c r="Q212" s="1692"/>
      <c r="R212" s="1693"/>
      <c r="S212" s="229"/>
      <c r="T212" s="186"/>
      <c r="U212" s="187"/>
      <c r="V212" s="188"/>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row>
    <row r="213" spans="1:67" s="189" customFormat="1" ht="18" customHeight="1">
      <c r="A213" s="184"/>
      <c r="B213" s="230" t="s">
        <v>17</v>
      </c>
      <c r="C213" s="251"/>
      <c r="D213" s="225"/>
      <c r="E213" s="1271"/>
      <c r="F213" s="1272"/>
      <c r="G213" s="1271"/>
      <c r="H213" s="1272"/>
      <c r="I213" s="226"/>
      <c r="J213" s="227"/>
      <c r="K213" s="228"/>
      <c r="L213" s="1493"/>
      <c r="M213" s="1494"/>
      <c r="N213" s="1494"/>
      <c r="O213" s="1495"/>
      <c r="P213" s="1691"/>
      <c r="Q213" s="1692"/>
      <c r="R213" s="1693"/>
      <c r="S213" s="229"/>
      <c r="T213" s="186"/>
      <c r="U213" s="187"/>
      <c r="V213" s="188"/>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row>
    <row r="214" spans="1:67" s="189" customFormat="1" ht="18" customHeight="1">
      <c r="A214" s="184"/>
      <c r="B214" s="230" t="s">
        <v>10</v>
      </c>
      <c r="C214" s="251"/>
      <c r="D214" s="225"/>
      <c r="E214" s="1271"/>
      <c r="F214" s="1272"/>
      <c r="G214" s="1271"/>
      <c r="H214" s="1272"/>
      <c r="I214" s="226"/>
      <c r="J214" s="227"/>
      <c r="K214" s="228"/>
      <c r="L214" s="1493"/>
      <c r="M214" s="1494"/>
      <c r="N214" s="1494"/>
      <c r="O214" s="1495"/>
      <c r="P214" s="1691"/>
      <c r="Q214" s="1692"/>
      <c r="R214" s="1693"/>
      <c r="S214" s="229"/>
      <c r="T214" s="186"/>
      <c r="U214" s="187"/>
      <c r="V214" s="188"/>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row>
    <row r="215" spans="1:67" s="189" customFormat="1" ht="18" customHeight="1">
      <c r="A215" s="184"/>
      <c r="B215" s="230" t="s">
        <v>59</v>
      </c>
      <c r="C215" s="251"/>
      <c r="D215" s="225"/>
      <c r="E215" s="1271"/>
      <c r="F215" s="1272"/>
      <c r="G215" s="1271"/>
      <c r="H215" s="1272"/>
      <c r="I215" s="226"/>
      <c r="J215" s="227"/>
      <c r="K215" s="228"/>
      <c r="L215" s="1493"/>
      <c r="M215" s="1494"/>
      <c r="N215" s="1494"/>
      <c r="O215" s="1495"/>
      <c r="P215" s="1691"/>
      <c r="Q215" s="1692"/>
      <c r="R215" s="1693"/>
      <c r="S215" s="229"/>
      <c r="T215" s="186"/>
      <c r="U215" s="187"/>
      <c r="V215" s="188"/>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row>
    <row r="216" spans="1:67" s="189" customFormat="1" ht="18" customHeight="1">
      <c r="A216" s="184"/>
      <c r="B216" s="230" t="s">
        <v>19</v>
      </c>
      <c r="C216" s="251"/>
      <c r="D216" s="225"/>
      <c r="E216" s="1271"/>
      <c r="F216" s="1272"/>
      <c r="G216" s="1271"/>
      <c r="H216" s="1272"/>
      <c r="I216" s="226"/>
      <c r="J216" s="227"/>
      <c r="K216" s="228"/>
      <c r="L216" s="1493"/>
      <c r="M216" s="1494"/>
      <c r="N216" s="1494"/>
      <c r="O216" s="1495"/>
      <c r="P216" s="1691"/>
      <c r="Q216" s="1692"/>
      <c r="R216" s="1693"/>
      <c r="S216" s="229"/>
      <c r="T216" s="186"/>
      <c r="U216" s="187"/>
      <c r="V216" s="188"/>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row>
    <row r="217" spans="1:67" s="189" customFormat="1" ht="18" customHeight="1">
      <c r="A217" s="184"/>
      <c r="B217" s="230" t="str">
        <f>B210</f>
        <v>Số dư cuối kỳ</v>
      </c>
      <c r="C217" s="251"/>
      <c r="D217" s="225"/>
      <c r="E217" s="1271"/>
      <c r="F217" s="1272"/>
      <c r="G217" s="1271"/>
      <c r="H217" s="1272"/>
      <c r="I217" s="226"/>
      <c r="J217" s="227"/>
      <c r="K217" s="228"/>
      <c r="L217" s="1493"/>
      <c r="M217" s="1494"/>
      <c r="N217" s="1494"/>
      <c r="O217" s="1495"/>
      <c r="P217" s="1691">
        <f>P212+P213+P214-P215-P216</f>
        <v>0</v>
      </c>
      <c r="Q217" s="1692"/>
      <c r="R217" s="1693"/>
      <c r="S217" s="229"/>
      <c r="T217" s="186"/>
      <c r="U217" s="187"/>
      <c r="V217" s="188"/>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row>
    <row r="218" spans="1:67" s="189" customFormat="1" ht="18" customHeight="1">
      <c r="A218" s="184"/>
      <c r="B218" s="252" t="s">
        <v>61</v>
      </c>
      <c r="C218" s="251"/>
      <c r="D218" s="225"/>
      <c r="E218" s="1271"/>
      <c r="F218" s="1272"/>
      <c r="G218" s="1271"/>
      <c r="H218" s="1272"/>
      <c r="I218" s="226"/>
      <c r="J218" s="227"/>
      <c r="K218" s="228"/>
      <c r="L218" s="1493"/>
      <c r="M218" s="1494"/>
      <c r="N218" s="1494"/>
      <c r="O218" s="1495"/>
      <c r="P218" s="1691"/>
      <c r="Q218" s="1692"/>
      <c r="R218" s="1693"/>
      <c r="S218" s="229"/>
      <c r="T218" s="186"/>
      <c r="U218" s="187"/>
      <c r="V218" s="188"/>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row>
    <row r="219" spans="1:67" s="189" customFormat="1" ht="18" customHeight="1">
      <c r="A219" s="184"/>
      <c r="B219" s="223" t="s">
        <v>22</v>
      </c>
      <c r="C219" s="251"/>
      <c r="D219" s="225"/>
      <c r="E219" s="1271"/>
      <c r="F219" s="1272"/>
      <c r="G219" s="1271"/>
      <c r="H219" s="1272"/>
      <c r="I219" s="226"/>
      <c r="J219" s="227"/>
      <c r="K219" s="228"/>
      <c r="L219" s="1493"/>
      <c r="M219" s="1494"/>
      <c r="N219" s="1494"/>
      <c r="O219" s="1495"/>
      <c r="P219" s="1271"/>
      <c r="Q219" s="1694"/>
      <c r="R219" s="1272"/>
      <c r="S219" s="229"/>
      <c r="T219" s="186"/>
      <c r="U219" s="187"/>
      <c r="V219" s="188"/>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row>
    <row r="220" spans="1:67" s="189" customFormat="1" ht="18" customHeight="1">
      <c r="A220" s="184"/>
      <c r="B220" s="231" t="s">
        <v>23</v>
      </c>
      <c r="C220" s="253"/>
      <c r="D220" s="233"/>
      <c r="E220" s="1504"/>
      <c r="F220" s="1505"/>
      <c r="G220" s="1504"/>
      <c r="H220" s="1505"/>
      <c r="I220" s="234"/>
      <c r="J220" s="235"/>
      <c r="K220" s="236"/>
      <c r="L220" s="1688"/>
      <c r="M220" s="1689"/>
      <c r="N220" s="1689"/>
      <c r="O220" s="1690"/>
      <c r="P220" s="1504"/>
      <c r="Q220" s="1695"/>
      <c r="R220" s="1505"/>
      <c r="S220" s="237"/>
      <c r="T220" s="186"/>
      <c r="U220" s="187"/>
      <c r="V220" s="188"/>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row>
    <row r="221" spans="1:67" s="189" customFormat="1" ht="17.25" customHeight="1">
      <c r="A221" s="184"/>
      <c r="B221" s="238"/>
      <c r="C221" s="184"/>
      <c r="D221" s="184"/>
      <c r="E221" s="204"/>
      <c r="F221" s="204"/>
      <c r="G221" s="204"/>
      <c r="H221" s="204"/>
      <c r="I221" s="205"/>
      <c r="J221" s="205"/>
      <c r="K221" s="205"/>
      <c r="L221" s="205"/>
      <c r="M221" s="205"/>
      <c r="N221" s="205"/>
      <c r="O221" s="205"/>
      <c r="P221" s="205"/>
      <c r="Q221" s="205"/>
      <c r="R221" s="205"/>
      <c r="S221" s="206"/>
      <c r="T221" s="186"/>
      <c r="U221" s="187"/>
      <c r="V221" s="188"/>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row>
    <row r="222" spans="1:67" s="189" customFormat="1" ht="25.5" customHeight="1">
      <c r="A222" s="184"/>
      <c r="B222" s="254" t="s">
        <v>62</v>
      </c>
      <c r="C222" s="254"/>
      <c r="D222" s="255"/>
      <c r="E222" s="254"/>
      <c r="F222" s="256"/>
      <c r="G222" s="256"/>
      <c r="H222" s="204"/>
      <c r="I222" s="256"/>
      <c r="J222" s="256"/>
      <c r="K222" s="257" t="s">
        <v>1517</v>
      </c>
      <c r="L222" s="256"/>
      <c r="M222" s="256"/>
      <c r="N222" s="205"/>
      <c r="O222" s="205"/>
      <c r="P222" s="205"/>
      <c r="Q222" s="1118" t="s">
        <v>1518</v>
      </c>
      <c r="R222" s="1118"/>
      <c r="S222" s="1118"/>
      <c r="T222" s="186"/>
      <c r="U222" s="187"/>
      <c r="V222" s="188"/>
      <c r="AK222" s="213"/>
      <c r="AL222" s="213"/>
      <c r="AM222" s="213"/>
      <c r="AN222" s="213"/>
      <c r="AO222" s="213"/>
      <c r="AP222" s="213"/>
      <c r="AQ222" s="213"/>
      <c r="AR222" s="213"/>
      <c r="AS222" s="213"/>
      <c r="AT222" s="213"/>
      <c r="AU222" s="213"/>
      <c r="AV222" s="213"/>
      <c r="AW222" s="213"/>
      <c r="AX222" s="213"/>
      <c r="AY222" s="213"/>
      <c r="AZ222" s="213"/>
      <c r="BA222" s="213"/>
      <c r="BB222" s="213"/>
      <c r="BC222" s="213"/>
      <c r="BD222" s="213"/>
      <c r="BE222" s="213"/>
      <c r="BF222" s="213"/>
      <c r="BG222" s="213"/>
      <c r="BH222" s="213"/>
      <c r="BI222" s="213"/>
      <c r="BJ222" s="213"/>
      <c r="BK222" s="213"/>
      <c r="BL222" s="213"/>
      <c r="BM222" s="213"/>
      <c r="BN222" s="213"/>
      <c r="BO222" s="213"/>
    </row>
    <row r="223" spans="1:67" s="189" customFormat="1" ht="21" customHeight="1">
      <c r="A223" s="184"/>
      <c r="B223" s="258" t="s">
        <v>63</v>
      </c>
      <c r="C223" s="258"/>
      <c r="D223" s="113"/>
      <c r="E223" s="259"/>
      <c r="F223" s="256"/>
      <c r="G223" s="256"/>
      <c r="H223" s="204"/>
      <c r="I223" s="1701">
        <v>87203214815</v>
      </c>
      <c r="J223" s="1701"/>
      <c r="K223" s="1701"/>
      <c r="L223" s="1701"/>
      <c r="M223" s="259"/>
      <c r="N223" s="205"/>
      <c r="O223" s="205"/>
      <c r="P223" s="205"/>
      <c r="Q223" s="1700">
        <v>85523934730</v>
      </c>
      <c r="R223" s="1700"/>
      <c r="S223" s="1700"/>
      <c r="T223" s="260">
        <v>0</v>
      </c>
      <c r="U223" s="261">
        <f>I223</f>
        <v>87203214815</v>
      </c>
      <c r="V223" s="188"/>
      <c r="AK223" s="213"/>
      <c r="AL223" s="213"/>
      <c r="AM223" s="213"/>
      <c r="AN223" s="213"/>
      <c r="AO223" s="213"/>
      <c r="AP223" s="213"/>
      <c r="AQ223" s="213"/>
      <c r="AR223" s="213"/>
      <c r="AS223" s="213"/>
      <c r="AT223" s="213"/>
      <c r="AU223" s="213"/>
      <c r="AV223" s="213"/>
      <c r="AW223" s="213"/>
      <c r="AX223" s="213"/>
      <c r="AY223" s="213"/>
      <c r="AZ223" s="213"/>
      <c r="BA223" s="213"/>
      <c r="BB223" s="213"/>
      <c r="BC223" s="213"/>
      <c r="BD223" s="213"/>
      <c r="BE223" s="213"/>
      <c r="BF223" s="213"/>
      <c r="BG223" s="213"/>
      <c r="BH223" s="213"/>
      <c r="BI223" s="213"/>
      <c r="BJ223" s="213"/>
      <c r="BK223" s="213"/>
      <c r="BL223" s="213"/>
      <c r="BM223" s="213"/>
      <c r="BN223" s="213"/>
      <c r="BO223" s="213"/>
    </row>
    <row r="224" spans="1:67" s="189" customFormat="1" ht="25.5" customHeight="1">
      <c r="A224" s="184"/>
      <c r="B224" s="262" t="s">
        <v>64</v>
      </c>
      <c r="C224" s="262"/>
      <c r="D224" s="265"/>
      <c r="E224" s="265"/>
      <c r="F224" s="256"/>
      <c r="G224" s="256"/>
      <c r="H224" s="204"/>
      <c r="I224" s="265"/>
      <c r="J224" s="266"/>
      <c r="K224" s="266"/>
      <c r="L224" s="205"/>
      <c r="M224" s="265"/>
      <c r="N224" s="205"/>
      <c r="O224" s="205"/>
      <c r="P224" s="205"/>
      <c r="Q224" s="267"/>
      <c r="R224" s="268"/>
      <c r="S224" s="268"/>
      <c r="T224" s="269"/>
      <c r="U224" s="270"/>
      <c r="V224" s="188"/>
      <c r="AK224" s="213"/>
      <c r="AL224" s="213"/>
      <c r="AM224" s="213"/>
      <c r="AN224" s="213"/>
      <c r="AO224" s="213"/>
      <c r="AP224" s="213"/>
      <c r="AQ224" s="213"/>
      <c r="AR224" s="213"/>
      <c r="AS224" s="213"/>
      <c r="AT224" s="213"/>
      <c r="AU224" s="213"/>
      <c r="AV224" s="213"/>
      <c r="AW224" s="213"/>
      <c r="AX224" s="213"/>
      <c r="AY224" s="213"/>
      <c r="AZ224" s="213"/>
      <c r="BA224" s="213"/>
      <c r="BB224" s="213"/>
      <c r="BC224" s="213"/>
      <c r="BD224" s="213"/>
      <c r="BE224" s="213"/>
      <c r="BF224" s="213"/>
      <c r="BG224" s="213"/>
      <c r="BH224" s="213"/>
      <c r="BI224" s="213"/>
      <c r="BJ224" s="213"/>
      <c r="BK224" s="213"/>
      <c r="BL224" s="213"/>
      <c r="BM224" s="213"/>
      <c r="BN224" s="213"/>
      <c r="BO224" s="213"/>
    </row>
    <row r="225" spans="1:67" s="189" customFormat="1" ht="1.5" customHeight="1">
      <c r="A225" s="184"/>
      <c r="B225" s="262"/>
      <c r="C225" s="262"/>
      <c r="D225" s="265"/>
      <c r="E225" s="265"/>
      <c r="F225" s="256"/>
      <c r="G225" s="256"/>
      <c r="H225" s="204"/>
      <c r="I225" s="1274"/>
      <c r="J225" s="1274"/>
      <c r="K225" s="1274"/>
      <c r="L225" s="1274"/>
      <c r="M225" s="265"/>
      <c r="N225" s="205"/>
      <c r="O225" s="205"/>
      <c r="P225" s="205"/>
      <c r="Q225" s="1486"/>
      <c r="R225" s="1486"/>
      <c r="S225" s="1486"/>
      <c r="T225" s="271"/>
      <c r="U225" s="272"/>
      <c r="V225" s="188"/>
      <c r="AK225" s="213"/>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row>
    <row r="226" spans="1:67" s="189" customFormat="1" ht="25.5" customHeight="1">
      <c r="A226" s="184"/>
      <c r="B226" s="262" t="s">
        <v>65</v>
      </c>
      <c r="C226" s="262"/>
      <c r="D226" s="265"/>
      <c r="E226" s="265"/>
      <c r="F226" s="256"/>
      <c r="G226" s="256"/>
      <c r="H226" s="204"/>
      <c r="I226" s="1696">
        <v>74724726960</v>
      </c>
      <c r="J226" s="1696"/>
      <c r="K226" s="1696"/>
      <c r="L226" s="1696"/>
      <c r="M226" s="265"/>
      <c r="N226" s="205"/>
      <c r="O226" s="205"/>
      <c r="P226" s="205"/>
      <c r="Q226" s="1576">
        <v>73087581950</v>
      </c>
      <c r="R226" s="1576"/>
      <c r="S226" s="1576"/>
      <c r="T226" s="271"/>
      <c r="U226" s="273"/>
      <c r="V226" s="188"/>
      <c r="AK226" s="213"/>
      <c r="AL226" s="213"/>
      <c r="AM226" s="213"/>
      <c r="AN226" s="213"/>
      <c r="AO226" s="213"/>
      <c r="AP226" s="213"/>
      <c r="AQ226" s="213"/>
      <c r="AR226" s="213"/>
      <c r="AS226" s="213"/>
      <c r="AT226" s="213"/>
      <c r="AU226" s="213"/>
      <c r="AV226" s="213"/>
      <c r="AW226" s="213"/>
      <c r="AX226" s="213"/>
      <c r="AY226" s="213"/>
      <c r="AZ226" s="213"/>
      <c r="BA226" s="213"/>
      <c r="BB226" s="213"/>
      <c r="BC226" s="213"/>
      <c r="BD226" s="213"/>
      <c r="BE226" s="213"/>
      <c r="BF226" s="213"/>
      <c r="BG226" s="213"/>
      <c r="BH226" s="213"/>
      <c r="BI226" s="213"/>
      <c r="BJ226" s="213"/>
      <c r="BK226" s="213"/>
      <c r="BL226" s="213"/>
      <c r="BM226" s="213"/>
      <c r="BN226" s="213"/>
      <c r="BO226" s="213"/>
    </row>
    <row r="227" spans="1:67" s="189" customFormat="1" ht="20.25" customHeight="1">
      <c r="A227" s="184"/>
      <c r="B227" s="262" t="s">
        <v>66</v>
      </c>
      <c r="C227" s="262"/>
      <c r="D227" s="265"/>
      <c r="E227" s="265"/>
      <c r="F227" s="256"/>
      <c r="G227" s="256"/>
      <c r="H227" s="204"/>
      <c r="I227" s="1274">
        <v>2504929850</v>
      </c>
      <c r="J227" s="1274"/>
      <c r="K227" s="1274"/>
      <c r="L227" s="1274"/>
      <c r="M227" s="265" t="s">
        <v>67</v>
      </c>
      <c r="N227" s="205"/>
      <c r="O227" s="205"/>
      <c r="P227" s="205"/>
      <c r="Q227" s="1576">
        <v>2504929850</v>
      </c>
      <c r="R227" s="1576"/>
      <c r="S227" s="1576"/>
      <c r="T227" s="271"/>
      <c r="U227" s="273"/>
      <c r="V227" s="188"/>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c r="BI227" s="213"/>
      <c r="BJ227" s="213"/>
      <c r="BK227" s="213"/>
      <c r="BL227" s="213"/>
      <c r="BM227" s="213"/>
      <c r="BN227" s="213"/>
      <c r="BO227" s="213"/>
    </row>
    <row r="228" spans="1:67" s="189" customFormat="1" ht="25.5" customHeight="1" hidden="1">
      <c r="A228" s="184"/>
      <c r="B228" s="262" t="s">
        <v>66</v>
      </c>
      <c r="C228" s="262"/>
      <c r="D228" s="265"/>
      <c r="E228" s="265"/>
      <c r="F228" s="256"/>
      <c r="G228" s="256"/>
      <c r="H228" s="204"/>
      <c r="I228" s="1274">
        <v>2504929850</v>
      </c>
      <c r="J228" s="1274"/>
      <c r="K228" s="1274"/>
      <c r="L228" s="1274"/>
      <c r="M228" s="265"/>
      <c r="N228" s="205"/>
      <c r="O228" s="205"/>
      <c r="P228" s="205"/>
      <c r="Q228" s="1576">
        <v>0</v>
      </c>
      <c r="R228" s="1576"/>
      <c r="S228" s="1576"/>
      <c r="T228" s="271"/>
      <c r="U228" s="273"/>
      <c r="V228" s="188"/>
      <c r="AK228" s="213"/>
      <c r="AL228" s="213"/>
      <c r="AM228" s="213"/>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row>
    <row r="229" spans="1:67" s="117" customFormat="1" ht="20.25" customHeight="1">
      <c r="A229" s="112"/>
      <c r="B229" s="274" t="s">
        <v>68</v>
      </c>
      <c r="C229" s="172"/>
      <c r="D229" s="172"/>
      <c r="E229" s="172"/>
      <c r="F229" s="172"/>
      <c r="G229" s="172"/>
      <c r="H229" s="166"/>
      <c r="I229" s="1274">
        <v>0</v>
      </c>
      <c r="J229" s="1274"/>
      <c r="K229" s="1274"/>
      <c r="L229" s="1274"/>
      <c r="M229" s="166"/>
      <c r="N229" s="166"/>
      <c r="O229" s="166"/>
      <c r="P229" s="166"/>
      <c r="Q229" s="1275">
        <v>9931422930</v>
      </c>
      <c r="R229" s="1275"/>
      <c r="S229" s="1275"/>
      <c r="T229" s="114"/>
      <c r="U229" s="273"/>
      <c r="V229" s="116"/>
      <c r="AK229" s="181"/>
      <c r="AL229" s="181"/>
      <c r="AM229" s="181"/>
      <c r="AN229" s="181"/>
      <c r="AO229" s="181"/>
      <c r="AP229" s="181"/>
      <c r="AQ229" s="181"/>
      <c r="AR229" s="181"/>
      <c r="AS229" s="181"/>
      <c r="AT229" s="181"/>
      <c r="AU229" s="181"/>
      <c r="AV229" s="181"/>
      <c r="AW229" s="181"/>
      <c r="AX229" s="181"/>
      <c r="AY229" s="181"/>
      <c r="AZ229" s="181"/>
      <c r="BA229" s="181"/>
      <c r="BB229" s="181"/>
      <c r="BC229" s="181"/>
      <c r="BD229" s="181"/>
      <c r="BE229" s="181"/>
      <c r="BF229" s="181"/>
      <c r="BG229" s="181"/>
      <c r="BH229" s="181"/>
      <c r="BI229" s="181"/>
      <c r="BJ229" s="181"/>
      <c r="BK229" s="181"/>
      <c r="BL229" s="181"/>
      <c r="BM229" s="181"/>
      <c r="BN229" s="181"/>
      <c r="BO229" s="181"/>
    </row>
    <row r="230" spans="1:67" s="117" customFormat="1" ht="18.75" customHeight="1">
      <c r="A230" s="112">
        <v>12</v>
      </c>
      <c r="B230" s="126" t="s">
        <v>69</v>
      </c>
      <c r="C230" s="172"/>
      <c r="D230" s="172"/>
      <c r="E230" s="172"/>
      <c r="F230" s="172"/>
      <c r="G230" s="172"/>
      <c r="H230" s="166"/>
      <c r="I230" s="275"/>
      <c r="J230" s="166"/>
      <c r="K230" s="166"/>
      <c r="L230" s="166"/>
      <c r="M230" s="166"/>
      <c r="N230" s="166"/>
      <c r="O230" s="166"/>
      <c r="P230" s="166"/>
      <c r="Q230" s="166"/>
      <c r="R230" s="166"/>
      <c r="S230" s="166"/>
      <c r="T230" s="114"/>
      <c r="U230" s="118"/>
      <c r="V230" s="116"/>
      <c r="AK230" s="181"/>
      <c r="AL230" s="181"/>
      <c r="AM230" s="181"/>
      <c r="AN230" s="181"/>
      <c r="AO230" s="181"/>
      <c r="AP230" s="181"/>
      <c r="AQ230" s="181"/>
      <c r="AR230" s="181"/>
      <c r="AS230" s="181"/>
      <c r="AT230" s="181"/>
      <c r="AU230" s="181"/>
      <c r="AV230" s="181"/>
      <c r="AW230" s="181"/>
      <c r="AX230" s="181"/>
      <c r="AY230" s="181"/>
      <c r="AZ230" s="181"/>
      <c r="BA230" s="181"/>
      <c r="BB230" s="181"/>
      <c r="BC230" s="181"/>
      <c r="BD230" s="181"/>
      <c r="BE230" s="181"/>
      <c r="BF230" s="181"/>
      <c r="BG230" s="181"/>
      <c r="BH230" s="181"/>
      <c r="BI230" s="181"/>
      <c r="BJ230" s="181"/>
      <c r="BK230" s="181"/>
      <c r="BL230" s="181"/>
      <c r="BM230" s="181"/>
      <c r="BN230" s="181"/>
      <c r="BO230" s="181"/>
    </row>
    <row r="231" spans="1:67" s="117" customFormat="1" ht="15.75" customHeight="1">
      <c r="A231" s="112"/>
      <c r="B231" s="1218" t="s">
        <v>1578</v>
      </c>
      <c r="C231" s="1263"/>
      <c r="D231" s="1219"/>
      <c r="E231" s="1160" t="s">
        <v>70</v>
      </c>
      <c r="F231" s="1162"/>
      <c r="G231" s="1509" t="s">
        <v>71</v>
      </c>
      <c r="H231" s="1510"/>
      <c r="I231" s="1511"/>
      <c r="J231" s="1509" t="s">
        <v>72</v>
      </c>
      <c r="K231" s="1510"/>
      <c r="L231" s="1510"/>
      <c r="M231" s="1510"/>
      <c r="N231" s="1511"/>
      <c r="O231" s="276"/>
      <c r="P231" s="277"/>
      <c r="Q231" s="277"/>
      <c r="R231" s="278" t="s">
        <v>70</v>
      </c>
      <c r="S231" s="279"/>
      <c r="T231" s="114"/>
      <c r="U231" s="118"/>
      <c r="V231" s="116"/>
      <c r="AK231" s="181"/>
      <c r="AL231" s="181"/>
      <c r="AM231" s="181"/>
      <c r="AN231" s="181"/>
      <c r="AO231" s="181"/>
      <c r="AP231" s="181"/>
      <c r="AQ231" s="181"/>
      <c r="AR231" s="181"/>
      <c r="AS231" s="181"/>
      <c r="AT231" s="181"/>
      <c r="AU231" s="181"/>
      <c r="AV231" s="181"/>
      <c r="AW231" s="181"/>
      <c r="AX231" s="181"/>
      <c r="AY231" s="181"/>
      <c r="AZ231" s="181"/>
      <c r="BA231" s="181"/>
      <c r="BB231" s="181"/>
      <c r="BC231" s="181"/>
      <c r="BD231" s="181"/>
      <c r="BE231" s="181"/>
      <c r="BF231" s="181"/>
      <c r="BG231" s="181"/>
      <c r="BH231" s="181"/>
      <c r="BI231" s="181"/>
      <c r="BJ231" s="181"/>
      <c r="BK231" s="181"/>
      <c r="BL231" s="181"/>
      <c r="BM231" s="181"/>
      <c r="BN231" s="181"/>
      <c r="BO231" s="181"/>
    </row>
    <row r="232" spans="1:67" s="117" customFormat="1" ht="15.75" customHeight="1">
      <c r="A232" s="112"/>
      <c r="B232" s="263"/>
      <c r="C232" s="280"/>
      <c r="D232" s="264"/>
      <c r="E232" s="1502" t="s">
        <v>73</v>
      </c>
      <c r="F232" s="1503"/>
      <c r="G232" s="1514" t="s">
        <v>74</v>
      </c>
      <c r="H232" s="1515"/>
      <c r="I232" s="1516"/>
      <c r="J232" s="284"/>
      <c r="K232" s="285" t="s">
        <v>74</v>
      </c>
      <c r="L232" s="286"/>
      <c r="M232" s="286"/>
      <c r="N232" s="287"/>
      <c r="O232" s="288"/>
      <c r="P232" s="283"/>
      <c r="Q232" s="283"/>
      <c r="R232" s="285" t="s">
        <v>75</v>
      </c>
      <c r="S232" s="287"/>
      <c r="T232" s="114"/>
      <c r="U232" s="118"/>
      <c r="V232" s="116"/>
      <c r="AK232" s="181"/>
      <c r="AL232" s="181"/>
      <c r="AM232" s="181"/>
      <c r="AN232" s="181"/>
      <c r="AO232" s="181"/>
      <c r="AP232" s="181"/>
      <c r="AQ232" s="181"/>
      <c r="AR232" s="181"/>
      <c r="AS232" s="181"/>
      <c r="AT232" s="181"/>
      <c r="AU232" s="181"/>
      <c r="AV232" s="181"/>
      <c r="AW232" s="181"/>
      <c r="AX232" s="181"/>
      <c r="AY232" s="181"/>
      <c r="AZ232" s="181"/>
      <c r="BA232" s="181"/>
      <c r="BB232" s="181"/>
      <c r="BC232" s="181"/>
      <c r="BD232" s="181"/>
      <c r="BE232" s="181"/>
      <c r="BF232" s="181"/>
      <c r="BG232" s="181"/>
      <c r="BH232" s="181"/>
      <c r="BI232" s="181"/>
      <c r="BJ232" s="181"/>
      <c r="BK232" s="181"/>
      <c r="BL232" s="181"/>
      <c r="BM232" s="181"/>
      <c r="BN232" s="181"/>
      <c r="BO232" s="181"/>
    </row>
    <row r="233" spans="1:67" s="117" customFormat="1" ht="15.75" customHeight="1">
      <c r="A233" s="112"/>
      <c r="B233" s="1235" t="s">
        <v>76</v>
      </c>
      <c r="C233" s="1236"/>
      <c r="D233" s="1237"/>
      <c r="E233" s="1497"/>
      <c r="F233" s="1498"/>
      <c r="G233" s="1512"/>
      <c r="H233" s="1513"/>
      <c r="I233" s="291"/>
      <c r="J233" s="292"/>
      <c r="K233" s="292"/>
      <c r="L233" s="292"/>
      <c r="M233" s="292"/>
      <c r="N233" s="291"/>
      <c r="O233" s="289"/>
      <c r="P233" s="290"/>
      <c r="Q233" s="290"/>
      <c r="R233" s="1513"/>
      <c r="S233" s="1520"/>
      <c r="T233" s="114"/>
      <c r="U233" s="118"/>
      <c r="V233" s="116"/>
      <c r="AK233" s="181"/>
      <c r="AL233" s="181"/>
      <c r="AM233" s="181"/>
      <c r="AN233" s="181"/>
      <c r="AO233" s="181"/>
      <c r="AP233" s="181"/>
      <c r="AQ233" s="181"/>
      <c r="AR233" s="181"/>
      <c r="AS233" s="181"/>
      <c r="AT233" s="181"/>
      <c r="AU233" s="181"/>
      <c r="AV233" s="181"/>
      <c r="AW233" s="181"/>
      <c r="AX233" s="181"/>
      <c r="AY233" s="181"/>
      <c r="AZ233" s="181"/>
      <c r="BA233" s="181"/>
      <c r="BB233" s="181"/>
      <c r="BC233" s="181"/>
      <c r="BD233" s="181"/>
      <c r="BE233" s="181"/>
      <c r="BF233" s="181"/>
      <c r="BG233" s="181"/>
      <c r="BH233" s="181"/>
      <c r="BI233" s="181"/>
      <c r="BJ233" s="181"/>
      <c r="BK233" s="181"/>
      <c r="BL233" s="181"/>
      <c r="BM233" s="181"/>
      <c r="BN233" s="181"/>
      <c r="BO233" s="181"/>
    </row>
    <row r="234" spans="1:67" s="19" customFormat="1" ht="15.75" customHeight="1">
      <c r="A234" s="145"/>
      <c r="B234" s="1255" t="s">
        <v>77</v>
      </c>
      <c r="C234" s="1256"/>
      <c r="D234" s="1257"/>
      <c r="E234" s="1248"/>
      <c r="F234" s="1249"/>
      <c r="G234" s="1453"/>
      <c r="H234" s="1454"/>
      <c r="I234" s="293"/>
      <c r="J234" s="294"/>
      <c r="K234" s="294"/>
      <c r="L234" s="294"/>
      <c r="M234" s="295"/>
      <c r="N234" s="296"/>
      <c r="O234" s="297"/>
      <c r="P234" s="298"/>
      <c r="Q234" s="298"/>
      <c r="R234" s="1580"/>
      <c r="S234" s="1581"/>
      <c r="T234" s="299"/>
      <c r="U234" s="153"/>
      <c r="V234" s="168"/>
      <c r="AK234" s="352"/>
      <c r="AL234" s="352"/>
      <c r="AM234" s="352"/>
      <c r="AN234" s="352"/>
      <c r="AO234" s="352"/>
      <c r="AP234" s="352"/>
      <c r="AQ234" s="352"/>
      <c r="AR234" s="352"/>
      <c r="AS234" s="352"/>
      <c r="AT234" s="352"/>
      <c r="AU234" s="352"/>
      <c r="AV234" s="352"/>
      <c r="AW234" s="352"/>
      <c r="AX234" s="352"/>
      <c r="AY234" s="352"/>
      <c r="AZ234" s="352"/>
      <c r="BA234" s="352"/>
      <c r="BB234" s="352"/>
      <c r="BC234" s="352"/>
      <c r="BD234" s="352"/>
      <c r="BE234" s="352"/>
      <c r="BF234" s="352"/>
      <c r="BG234" s="352"/>
      <c r="BH234" s="352"/>
      <c r="BI234" s="352"/>
      <c r="BJ234" s="352"/>
      <c r="BK234" s="352"/>
      <c r="BL234" s="352"/>
      <c r="BM234" s="352"/>
      <c r="BN234" s="352"/>
      <c r="BO234" s="352"/>
    </row>
    <row r="235" spans="1:67" s="19" customFormat="1" ht="15.75" customHeight="1">
      <c r="A235" s="145"/>
      <c r="B235" s="1238" t="s">
        <v>78</v>
      </c>
      <c r="C235" s="1239"/>
      <c r="D235" s="1240"/>
      <c r="E235" s="1248"/>
      <c r="F235" s="1249"/>
      <c r="G235" s="1248"/>
      <c r="H235" s="1252"/>
      <c r="I235" s="293"/>
      <c r="J235" s="294"/>
      <c r="K235" s="294"/>
      <c r="L235" s="294"/>
      <c r="M235" s="295"/>
      <c r="N235" s="296"/>
      <c r="O235" s="300"/>
      <c r="P235" s="301"/>
      <c r="Q235" s="301"/>
      <c r="R235" s="1250"/>
      <c r="S235" s="1251"/>
      <c r="T235" s="299"/>
      <c r="U235" s="153"/>
      <c r="V235" s="168"/>
      <c r="AK235" s="352"/>
      <c r="AL235" s="352"/>
      <c r="AM235" s="352"/>
      <c r="AN235" s="352"/>
      <c r="AO235" s="352"/>
      <c r="AP235" s="352"/>
      <c r="AQ235" s="352"/>
      <c r="AR235" s="352"/>
      <c r="AS235" s="352"/>
      <c r="AT235" s="352"/>
      <c r="AU235" s="352"/>
      <c r="AV235" s="352"/>
      <c r="AW235" s="352"/>
      <c r="AX235" s="352"/>
      <c r="AY235" s="352"/>
      <c r="AZ235" s="352"/>
      <c r="BA235" s="352"/>
      <c r="BB235" s="352"/>
      <c r="BC235" s="352"/>
      <c r="BD235" s="352"/>
      <c r="BE235" s="352"/>
      <c r="BF235" s="352"/>
      <c r="BG235" s="352"/>
      <c r="BH235" s="352"/>
      <c r="BI235" s="352"/>
      <c r="BJ235" s="352"/>
      <c r="BK235" s="352"/>
      <c r="BL235" s="352"/>
      <c r="BM235" s="352"/>
      <c r="BN235" s="352"/>
      <c r="BO235" s="352"/>
    </row>
    <row r="236" spans="1:67" s="19" customFormat="1" ht="15.75" customHeight="1">
      <c r="A236" s="145"/>
      <c r="B236" s="1232" t="s">
        <v>79</v>
      </c>
      <c r="C236" s="1233"/>
      <c r="D236" s="1234"/>
      <c r="E236" s="1248"/>
      <c r="F236" s="1249"/>
      <c r="G236" s="1248"/>
      <c r="H236" s="1252"/>
      <c r="I236" s="293"/>
      <c r="J236" s="294"/>
      <c r="K236" s="294"/>
      <c r="L236" s="294"/>
      <c r="M236" s="295"/>
      <c r="N236" s="296"/>
      <c r="O236" s="300"/>
      <c r="P236" s="301"/>
      <c r="Q236" s="301"/>
      <c r="R236" s="1250"/>
      <c r="S236" s="1251"/>
      <c r="T236" s="299"/>
      <c r="U236" s="153"/>
      <c r="V236" s="168"/>
      <c r="AK236" s="352"/>
      <c r="AL236" s="352"/>
      <c r="AM236" s="352"/>
      <c r="AN236" s="352"/>
      <c r="AO236" s="352"/>
      <c r="AP236" s="352"/>
      <c r="AQ236" s="352"/>
      <c r="AR236" s="352"/>
      <c r="AS236" s="352"/>
      <c r="AT236" s="352"/>
      <c r="AU236" s="352"/>
      <c r="AV236" s="352"/>
      <c r="AW236" s="352"/>
      <c r="AX236" s="352"/>
      <c r="AY236" s="352"/>
      <c r="AZ236" s="352"/>
      <c r="BA236" s="352"/>
      <c r="BB236" s="352"/>
      <c r="BC236" s="352"/>
      <c r="BD236" s="352"/>
      <c r="BE236" s="352"/>
      <c r="BF236" s="352"/>
      <c r="BG236" s="352"/>
      <c r="BH236" s="352"/>
      <c r="BI236" s="352"/>
      <c r="BJ236" s="352"/>
      <c r="BK236" s="352"/>
      <c r="BL236" s="352"/>
      <c r="BM236" s="352"/>
      <c r="BN236" s="352"/>
      <c r="BO236" s="352"/>
    </row>
    <row r="237" spans="1:67" s="19" customFormat="1" ht="15.75" customHeight="1">
      <c r="A237" s="145"/>
      <c r="B237" s="1238" t="s">
        <v>80</v>
      </c>
      <c r="C237" s="1239"/>
      <c r="D237" s="1240"/>
      <c r="E237" s="1248"/>
      <c r="F237" s="1249"/>
      <c r="G237" s="1248"/>
      <c r="H237" s="1252"/>
      <c r="I237" s="293"/>
      <c r="J237" s="294"/>
      <c r="K237" s="294"/>
      <c r="L237" s="294"/>
      <c r="M237" s="295"/>
      <c r="N237" s="296"/>
      <c r="O237" s="300"/>
      <c r="P237" s="301"/>
      <c r="Q237" s="301"/>
      <c r="R237" s="1250"/>
      <c r="S237" s="1251"/>
      <c r="T237" s="299"/>
      <c r="U237" s="153"/>
      <c r="V237" s="168"/>
      <c r="AK237" s="352"/>
      <c r="AL237" s="352"/>
      <c r="AM237" s="352"/>
      <c r="AN237" s="352"/>
      <c r="AO237" s="352"/>
      <c r="AP237" s="352"/>
      <c r="AQ237" s="352"/>
      <c r="AR237" s="352"/>
      <c r="AS237" s="352"/>
      <c r="AT237" s="352"/>
      <c r="AU237" s="352"/>
      <c r="AV237" s="352"/>
      <c r="AW237" s="352"/>
      <c r="AX237" s="352"/>
      <c r="AY237" s="352"/>
      <c r="AZ237" s="352"/>
      <c r="BA237" s="352"/>
      <c r="BB237" s="352"/>
      <c r="BC237" s="352"/>
      <c r="BD237" s="352"/>
      <c r="BE237" s="352"/>
      <c r="BF237" s="352"/>
      <c r="BG237" s="352"/>
      <c r="BH237" s="352"/>
      <c r="BI237" s="352"/>
      <c r="BJ237" s="352"/>
      <c r="BK237" s="352"/>
      <c r="BL237" s="352"/>
      <c r="BM237" s="352"/>
      <c r="BN237" s="352"/>
      <c r="BO237" s="352"/>
    </row>
    <row r="238" spans="1:67" s="117" customFormat="1" ht="15.75" customHeight="1">
      <c r="A238" s="112"/>
      <c r="B238" s="1238" t="s">
        <v>81</v>
      </c>
      <c r="C238" s="1241"/>
      <c r="D238" s="1242"/>
      <c r="E238" s="1449"/>
      <c r="F238" s="1496"/>
      <c r="G238" s="1449"/>
      <c r="H238" s="1450"/>
      <c r="I238" s="303"/>
      <c r="J238" s="304"/>
      <c r="K238" s="304"/>
      <c r="L238" s="304"/>
      <c r="M238" s="305"/>
      <c r="N238" s="306"/>
      <c r="O238" s="307"/>
      <c r="P238" s="308"/>
      <c r="Q238" s="308"/>
      <c r="R238" s="1451"/>
      <c r="S238" s="1452"/>
      <c r="T238" s="114"/>
      <c r="U238" s="118"/>
      <c r="V238" s="116"/>
      <c r="AK238" s="181"/>
      <c r="AL238" s="181"/>
      <c r="AM238" s="181"/>
      <c r="AN238" s="181"/>
      <c r="AO238" s="181"/>
      <c r="AP238" s="181"/>
      <c r="AQ238" s="181"/>
      <c r="AR238" s="181"/>
      <c r="AS238" s="181"/>
      <c r="AT238" s="181"/>
      <c r="AU238" s="181"/>
      <c r="AV238" s="181"/>
      <c r="AW238" s="181"/>
      <c r="AX238" s="181"/>
      <c r="AY238" s="181"/>
      <c r="AZ238" s="181"/>
      <c r="BA238" s="181"/>
      <c r="BB238" s="181"/>
      <c r="BC238" s="181"/>
      <c r="BD238" s="181"/>
      <c r="BE238" s="181"/>
      <c r="BF238" s="181"/>
      <c r="BG238" s="181"/>
      <c r="BH238" s="181"/>
      <c r="BI238" s="181"/>
      <c r="BJ238" s="181"/>
      <c r="BK238" s="181"/>
      <c r="BL238" s="181"/>
      <c r="BM238" s="181"/>
      <c r="BN238" s="181"/>
      <c r="BO238" s="181"/>
    </row>
    <row r="239" spans="1:67" s="19" customFormat="1" ht="15.75" customHeight="1">
      <c r="A239" s="145"/>
      <c r="B239" s="1238" t="s">
        <v>77</v>
      </c>
      <c r="C239" s="1239"/>
      <c r="D239" s="1240"/>
      <c r="E239" s="1248"/>
      <c r="F239" s="1249"/>
      <c r="G239" s="1248"/>
      <c r="H239" s="1252"/>
      <c r="I239" s="293"/>
      <c r="J239" s="294"/>
      <c r="K239" s="294"/>
      <c r="L239" s="294"/>
      <c r="M239" s="295"/>
      <c r="N239" s="296"/>
      <c r="O239" s="300"/>
      <c r="P239" s="301"/>
      <c r="Q239" s="301"/>
      <c r="R239" s="1250"/>
      <c r="S239" s="1251"/>
      <c r="T239" s="299"/>
      <c r="U239" s="153"/>
      <c r="V239" s="168"/>
      <c r="AK239" s="352"/>
      <c r="AL239" s="352"/>
      <c r="AM239" s="352"/>
      <c r="AN239" s="352"/>
      <c r="AO239" s="352"/>
      <c r="AP239" s="352"/>
      <c r="AQ239" s="352"/>
      <c r="AR239" s="352"/>
      <c r="AS239" s="352"/>
      <c r="AT239" s="352"/>
      <c r="AU239" s="352"/>
      <c r="AV239" s="352"/>
      <c r="AW239" s="352"/>
      <c r="AX239" s="352"/>
      <c r="AY239" s="352"/>
      <c r="AZ239" s="352"/>
      <c r="BA239" s="352"/>
      <c r="BB239" s="352"/>
      <c r="BC239" s="352"/>
      <c r="BD239" s="352"/>
      <c r="BE239" s="352"/>
      <c r="BF239" s="352"/>
      <c r="BG239" s="352"/>
      <c r="BH239" s="352"/>
      <c r="BI239" s="352"/>
      <c r="BJ239" s="352"/>
      <c r="BK239" s="352"/>
      <c r="BL239" s="352"/>
      <c r="BM239" s="352"/>
      <c r="BN239" s="352"/>
      <c r="BO239" s="352"/>
    </row>
    <row r="240" spans="1:67" s="19" customFormat="1" ht="15.75" customHeight="1">
      <c r="A240" s="309"/>
      <c r="B240" s="1255" t="s">
        <v>78</v>
      </c>
      <c r="C240" s="1256"/>
      <c r="D240" s="1257"/>
      <c r="E240" s="1248"/>
      <c r="F240" s="1249"/>
      <c r="G240" s="1453"/>
      <c r="H240" s="1454"/>
      <c r="I240" s="293"/>
      <c r="J240" s="294"/>
      <c r="K240" s="294"/>
      <c r="L240" s="294"/>
      <c r="M240" s="295"/>
      <c r="N240" s="296"/>
      <c r="O240" s="297"/>
      <c r="P240" s="298"/>
      <c r="Q240" s="298"/>
      <c r="R240" s="1580"/>
      <c r="S240" s="1581"/>
      <c r="T240" s="299"/>
      <c r="U240" s="153"/>
      <c r="V240" s="168"/>
      <c r="AK240" s="352"/>
      <c r="AL240" s="352"/>
      <c r="AM240" s="352"/>
      <c r="AN240" s="352"/>
      <c r="AO240" s="352"/>
      <c r="AP240" s="352"/>
      <c r="AQ240" s="352"/>
      <c r="AR240" s="352"/>
      <c r="AS240" s="352"/>
      <c r="AT240" s="352"/>
      <c r="AU240" s="352"/>
      <c r="AV240" s="352"/>
      <c r="AW240" s="352"/>
      <c r="AX240" s="352"/>
      <c r="AY240" s="352"/>
      <c r="AZ240" s="352"/>
      <c r="BA240" s="352"/>
      <c r="BB240" s="352"/>
      <c r="BC240" s="352"/>
      <c r="BD240" s="352"/>
      <c r="BE240" s="352"/>
      <c r="BF240" s="352"/>
      <c r="BG240" s="352"/>
      <c r="BH240" s="352"/>
      <c r="BI240" s="352"/>
      <c r="BJ240" s="352"/>
      <c r="BK240" s="352"/>
      <c r="BL240" s="352"/>
      <c r="BM240" s="352"/>
      <c r="BN240" s="352"/>
      <c r="BO240" s="352"/>
    </row>
    <row r="241" spans="1:67" s="19" customFormat="1" ht="15.75" customHeight="1">
      <c r="A241" s="145"/>
      <c r="B241" s="1232" t="s">
        <v>79</v>
      </c>
      <c r="C241" s="1233"/>
      <c r="D241" s="1234"/>
      <c r="E241" s="1248"/>
      <c r="F241" s="1249"/>
      <c r="G241" s="1248"/>
      <c r="H241" s="1252"/>
      <c r="I241" s="293"/>
      <c r="J241" s="294"/>
      <c r="K241" s="294"/>
      <c r="L241" s="294"/>
      <c r="M241" s="295"/>
      <c r="N241" s="296"/>
      <c r="O241" s="300"/>
      <c r="P241" s="301"/>
      <c r="Q241" s="301"/>
      <c r="R241" s="1250"/>
      <c r="S241" s="1251"/>
      <c r="T241" s="299"/>
      <c r="U241" s="153"/>
      <c r="V241" s="168"/>
      <c r="AK241" s="352"/>
      <c r="AL241" s="352"/>
      <c r="AM241" s="352"/>
      <c r="AN241" s="352"/>
      <c r="AO241" s="352"/>
      <c r="AP241" s="352"/>
      <c r="AQ241" s="352"/>
      <c r="AR241" s="352"/>
      <c r="AS241" s="352"/>
      <c r="AT241" s="352"/>
      <c r="AU241" s="352"/>
      <c r="AV241" s="352"/>
      <c r="AW241" s="352"/>
      <c r="AX241" s="352"/>
      <c r="AY241" s="352"/>
      <c r="AZ241" s="352"/>
      <c r="BA241" s="352"/>
      <c r="BB241" s="352"/>
      <c r="BC241" s="352"/>
      <c r="BD241" s="352"/>
      <c r="BE241" s="352"/>
      <c r="BF241" s="352"/>
      <c r="BG241" s="352"/>
      <c r="BH241" s="352"/>
      <c r="BI241" s="352"/>
      <c r="BJ241" s="352"/>
      <c r="BK241" s="352"/>
      <c r="BL241" s="352"/>
      <c r="BM241" s="352"/>
      <c r="BN241" s="352"/>
      <c r="BO241" s="352"/>
    </row>
    <row r="242" spans="1:67" s="19" customFormat="1" ht="15.75" customHeight="1">
      <c r="A242" s="145"/>
      <c r="B242" s="1238" t="s">
        <v>80</v>
      </c>
      <c r="C242" s="1239"/>
      <c r="D242" s="1240"/>
      <c r="E242" s="1248"/>
      <c r="F242" s="1249"/>
      <c r="G242" s="1248"/>
      <c r="H242" s="1252"/>
      <c r="I242" s="293"/>
      <c r="J242" s="294"/>
      <c r="K242" s="294"/>
      <c r="L242" s="294"/>
      <c r="M242" s="295"/>
      <c r="N242" s="296"/>
      <c r="O242" s="300"/>
      <c r="P242" s="301"/>
      <c r="Q242" s="301"/>
      <c r="R242" s="1250"/>
      <c r="S242" s="1251"/>
      <c r="T242" s="299"/>
      <c r="U242" s="153"/>
      <c r="V242" s="168"/>
      <c r="AK242" s="352"/>
      <c r="AL242" s="352"/>
      <c r="AM242" s="352"/>
      <c r="AN242" s="352"/>
      <c r="AO242" s="352"/>
      <c r="AP242" s="352"/>
      <c r="AQ242" s="352"/>
      <c r="AR242" s="352"/>
      <c r="AS242" s="352"/>
      <c r="AT242" s="352"/>
      <c r="AU242" s="352"/>
      <c r="AV242" s="352"/>
      <c r="AW242" s="352"/>
      <c r="AX242" s="352"/>
      <c r="AY242" s="352"/>
      <c r="AZ242" s="352"/>
      <c r="BA242" s="352"/>
      <c r="BB242" s="352"/>
      <c r="BC242" s="352"/>
      <c r="BD242" s="352"/>
      <c r="BE242" s="352"/>
      <c r="BF242" s="352"/>
      <c r="BG242" s="352"/>
      <c r="BH242" s="352"/>
      <c r="BI242" s="352"/>
      <c r="BJ242" s="352"/>
      <c r="BK242" s="352"/>
      <c r="BL242" s="352"/>
      <c r="BM242" s="352"/>
      <c r="BN242" s="352"/>
      <c r="BO242" s="352"/>
    </row>
    <row r="243" spans="1:67" s="19" customFormat="1" ht="15.75" customHeight="1">
      <c r="A243" s="145"/>
      <c r="B243" s="1232" t="s">
        <v>82</v>
      </c>
      <c r="C243" s="1243"/>
      <c r="D243" s="1244"/>
      <c r="E243" s="1248"/>
      <c r="F243" s="1249"/>
      <c r="G243" s="1248"/>
      <c r="H243" s="1252"/>
      <c r="I243" s="293"/>
      <c r="J243" s="294"/>
      <c r="K243" s="294"/>
      <c r="L243" s="294"/>
      <c r="M243" s="295"/>
      <c r="N243" s="296"/>
      <c r="O243" s="300"/>
      <c r="P243" s="301"/>
      <c r="Q243" s="301"/>
      <c r="R243" s="1250"/>
      <c r="S243" s="1251"/>
      <c r="T243" s="299"/>
      <c r="U243" s="153"/>
      <c r="V243" s="168"/>
      <c r="AK243" s="352"/>
      <c r="AL243" s="352"/>
      <c r="AM243" s="352"/>
      <c r="AN243" s="352"/>
      <c r="AO243" s="352"/>
      <c r="AP243" s="352"/>
      <c r="AQ243" s="352"/>
      <c r="AR243" s="352"/>
      <c r="AS243" s="352"/>
      <c r="AT243" s="352"/>
      <c r="AU243" s="352"/>
      <c r="AV243" s="352"/>
      <c r="AW243" s="352"/>
      <c r="AX243" s="352"/>
      <c r="AY243" s="352"/>
      <c r="AZ243" s="352"/>
      <c r="BA243" s="352"/>
      <c r="BB243" s="352"/>
      <c r="BC243" s="352"/>
      <c r="BD243" s="352"/>
      <c r="BE243" s="352"/>
      <c r="BF243" s="352"/>
      <c r="BG243" s="352"/>
      <c r="BH243" s="352"/>
      <c r="BI243" s="352"/>
      <c r="BJ243" s="352"/>
      <c r="BK243" s="352"/>
      <c r="BL243" s="352"/>
      <c r="BM243" s="352"/>
      <c r="BN243" s="352"/>
      <c r="BO243" s="352"/>
    </row>
    <row r="244" spans="1:67" s="19" customFormat="1" ht="15.75" customHeight="1">
      <c r="A244" s="145"/>
      <c r="B244" s="1232" t="s">
        <v>77</v>
      </c>
      <c r="C244" s="1233"/>
      <c r="D244" s="1234"/>
      <c r="E244" s="1248"/>
      <c r="F244" s="1249"/>
      <c r="G244" s="1248"/>
      <c r="H244" s="1252"/>
      <c r="I244" s="293"/>
      <c r="J244" s="294"/>
      <c r="K244" s="294"/>
      <c r="L244" s="294"/>
      <c r="M244" s="294"/>
      <c r="N244" s="293"/>
      <c r="O244" s="310"/>
      <c r="P244" s="302"/>
      <c r="Q244" s="302"/>
      <c r="R244" s="1250"/>
      <c r="S244" s="1251"/>
      <c r="T244" s="299"/>
      <c r="U244" s="153"/>
      <c r="V244" s="168"/>
      <c r="AK244" s="352"/>
      <c r="AL244" s="352"/>
      <c r="AM244" s="352"/>
      <c r="AN244" s="352"/>
      <c r="AO244" s="352"/>
      <c r="AP244" s="352"/>
      <c r="AQ244" s="352"/>
      <c r="AR244" s="352"/>
      <c r="AS244" s="352"/>
      <c r="AT244" s="352"/>
      <c r="AU244" s="352"/>
      <c r="AV244" s="352"/>
      <c r="AW244" s="352"/>
      <c r="AX244" s="352"/>
      <c r="AY244" s="352"/>
      <c r="AZ244" s="352"/>
      <c r="BA244" s="352"/>
      <c r="BB244" s="352"/>
      <c r="BC244" s="352"/>
      <c r="BD244" s="352"/>
      <c r="BE244" s="352"/>
      <c r="BF244" s="352"/>
      <c r="BG244" s="352"/>
      <c r="BH244" s="352"/>
      <c r="BI244" s="352"/>
      <c r="BJ244" s="352"/>
      <c r="BK244" s="352"/>
      <c r="BL244" s="352"/>
      <c r="BM244" s="352"/>
      <c r="BN244" s="352"/>
      <c r="BO244" s="352"/>
    </row>
    <row r="245" spans="1:67" s="19" customFormat="1" ht="15.75" customHeight="1">
      <c r="A245" s="145"/>
      <c r="B245" s="1238" t="s">
        <v>78</v>
      </c>
      <c r="C245" s="1239"/>
      <c r="D245" s="1240"/>
      <c r="E245" s="1248"/>
      <c r="F245" s="1249"/>
      <c r="G245" s="1248"/>
      <c r="H245" s="1252"/>
      <c r="I245" s="293"/>
      <c r="J245" s="294"/>
      <c r="K245" s="294"/>
      <c r="L245" s="294"/>
      <c r="M245" s="294"/>
      <c r="N245" s="293"/>
      <c r="O245" s="310"/>
      <c r="P245" s="302"/>
      <c r="Q245" s="302"/>
      <c r="R245" s="1250"/>
      <c r="S245" s="1251"/>
      <c r="T245" s="299"/>
      <c r="U245" s="153"/>
      <c r="V245" s="168"/>
      <c r="AK245" s="352"/>
      <c r="AL245" s="352"/>
      <c r="AM245" s="352"/>
      <c r="AN245" s="352"/>
      <c r="AO245" s="352"/>
      <c r="AP245" s="352"/>
      <c r="AQ245" s="352"/>
      <c r="AR245" s="352"/>
      <c r="AS245" s="352"/>
      <c r="AT245" s="352"/>
      <c r="AU245" s="352"/>
      <c r="AV245" s="352"/>
      <c r="AW245" s="352"/>
      <c r="AX245" s="352"/>
      <c r="AY245" s="352"/>
      <c r="AZ245" s="352"/>
      <c r="BA245" s="352"/>
      <c r="BB245" s="352"/>
      <c r="BC245" s="352"/>
      <c r="BD245" s="352"/>
      <c r="BE245" s="352"/>
      <c r="BF245" s="352"/>
      <c r="BG245" s="352"/>
      <c r="BH245" s="352"/>
      <c r="BI245" s="352"/>
      <c r="BJ245" s="352"/>
      <c r="BK245" s="352"/>
      <c r="BL245" s="352"/>
      <c r="BM245" s="352"/>
      <c r="BN245" s="352"/>
      <c r="BO245" s="352"/>
    </row>
    <row r="246" spans="1:67" s="19" customFormat="1" ht="15.75" customHeight="1">
      <c r="A246" s="145"/>
      <c r="B246" s="1232" t="s">
        <v>79</v>
      </c>
      <c r="C246" s="1233"/>
      <c r="D246" s="1234"/>
      <c r="E246" s="1248"/>
      <c r="F246" s="1249"/>
      <c r="G246" s="1248"/>
      <c r="H246" s="1252"/>
      <c r="I246" s="293"/>
      <c r="J246" s="294"/>
      <c r="K246" s="294"/>
      <c r="L246" s="294"/>
      <c r="M246" s="294"/>
      <c r="N246" s="293"/>
      <c r="O246" s="310"/>
      <c r="P246" s="302"/>
      <c r="Q246" s="302"/>
      <c r="R246" s="1250"/>
      <c r="S246" s="1251"/>
      <c r="T246" s="299"/>
      <c r="U246" s="153"/>
      <c r="V246" s="168"/>
      <c r="AK246" s="352"/>
      <c r="AL246" s="352"/>
      <c r="AM246" s="352"/>
      <c r="AN246" s="352"/>
      <c r="AO246" s="352"/>
      <c r="AP246" s="352"/>
      <c r="AQ246" s="352"/>
      <c r="AR246" s="352"/>
      <c r="AS246" s="352"/>
      <c r="AT246" s="352"/>
      <c r="AU246" s="352"/>
      <c r="AV246" s="352"/>
      <c r="AW246" s="352"/>
      <c r="AX246" s="352"/>
      <c r="AY246" s="352"/>
      <c r="AZ246" s="352"/>
      <c r="BA246" s="352"/>
      <c r="BB246" s="352"/>
      <c r="BC246" s="352"/>
      <c r="BD246" s="352"/>
      <c r="BE246" s="352"/>
      <c r="BF246" s="352"/>
      <c r="BG246" s="352"/>
      <c r="BH246" s="352"/>
      <c r="BI246" s="352"/>
      <c r="BJ246" s="352"/>
      <c r="BK246" s="352"/>
      <c r="BL246" s="352"/>
      <c r="BM246" s="352"/>
      <c r="BN246" s="352"/>
      <c r="BO246" s="352"/>
    </row>
    <row r="247" spans="1:67" s="19" customFormat="1" ht="15.75" customHeight="1">
      <c r="A247" s="145"/>
      <c r="B247" s="1238" t="s">
        <v>80</v>
      </c>
      <c r="C247" s="1239"/>
      <c r="D247" s="1240"/>
      <c r="E247" s="1248"/>
      <c r="F247" s="1249"/>
      <c r="G247" s="1248"/>
      <c r="H247" s="1252"/>
      <c r="I247" s="293"/>
      <c r="J247" s="294"/>
      <c r="K247" s="294"/>
      <c r="L247" s="294"/>
      <c r="M247" s="294"/>
      <c r="N247" s="293"/>
      <c r="O247" s="310"/>
      <c r="P247" s="302"/>
      <c r="Q247" s="302"/>
      <c r="R247" s="1250"/>
      <c r="S247" s="1251"/>
      <c r="T247" s="299"/>
      <c r="U247" s="153"/>
      <c r="V247" s="168"/>
      <c r="AK247" s="352"/>
      <c r="AL247" s="352"/>
      <c r="AM247" s="352"/>
      <c r="AN247" s="352"/>
      <c r="AO247" s="352"/>
      <c r="AP247" s="352"/>
      <c r="AQ247" s="352"/>
      <c r="AR247" s="352"/>
      <c r="AS247" s="352"/>
      <c r="AT247" s="352"/>
      <c r="AU247" s="352"/>
      <c r="AV247" s="352"/>
      <c r="AW247" s="352"/>
      <c r="AX247" s="352"/>
      <c r="AY247" s="352"/>
      <c r="AZ247" s="352"/>
      <c r="BA247" s="352"/>
      <c r="BB247" s="352"/>
      <c r="BC247" s="352"/>
      <c r="BD247" s="352"/>
      <c r="BE247" s="352"/>
      <c r="BF247" s="352"/>
      <c r="BG247" s="352"/>
      <c r="BH247" s="352"/>
      <c r="BI247" s="352"/>
      <c r="BJ247" s="352"/>
      <c r="BK247" s="352"/>
      <c r="BL247" s="352"/>
      <c r="BM247" s="352"/>
      <c r="BN247" s="352"/>
      <c r="BO247" s="352"/>
    </row>
    <row r="248" spans="1:67" s="19" customFormat="1" ht="15.75" customHeight="1">
      <c r="A248" s="145"/>
      <c r="B248" s="1245"/>
      <c r="C248" s="1246"/>
      <c r="D248" s="1247"/>
      <c r="E248" s="1253"/>
      <c r="F248" s="1254"/>
      <c r="G248" s="1253"/>
      <c r="H248" s="1448"/>
      <c r="I248" s="311"/>
      <c r="J248" s="312"/>
      <c r="K248" s="312"/>
      <c r="L248" s="312"/>
      <c r="M248" s="313"/>
      <c r="N248" s="314"/>
      <c r="O248" s="315"/>
      <c r="P248" s="316"/>
      <c r="Q248" s="316"/>
      <c r="R248" s="1446"/>
      <c r="S248" s="1447"/>
      <c r="T248" s="299"/>
      <c r="U248" s="153"/>
      <c r="V248" s="168"/>
      <c r="AK248" s="352"/>
      <c r="AL248" s="352"/>
      <c r="AM248" s="352"/>
      <c r="AN248" s="352"/>
      <c r="AO248" s="352"/>
      <c r="AP248" s="352"/>
      <c r="AQ248" s="352"/>
      <c r="AR248" s="352"/>
      <c r="AS248" s="352"/>
      <c r="AT248" s="352"/>
      <c r="AU248" s="352"/>
      <c r="AV248" s="352"/>
      <c r="AW248" s="352"/>
      <c r="AX248" s="352"/>
      <c r="AY248" s="352"/>
      <c r="AZ248" s="352"/>
      <c r="BA248" s="352"/>
      <c r="BB248" s="352"/>
      <c r="BC248" s="352"/>
      <c r="BD248" s="352"/>
      <c r="BE248" s="352"/>
      <c r="BF248" s="352"/>
      <c r="BG248" s="352"/>
      <c r="BH248" s="352"/>
      <c r="BI248" s="352"/>
      <c r="BJ248" s="352"/>
      <c r="BK248" s="352"/>
      <c r="BL248" s="352"/>
      <c r="BM248" s="352"/>
      <c r="BN248" s="352"/>
      <c r="BO248" s="352"/>
    </row>
    <row r="249" spans="1:67" s="19" customFormat="1" ht="15.75" customHeight="1">
      <c r="A249" s="145"/>
      <c r="B249" s="317"/>
      <c r="C249" s="317"/>
      <c r="D249" s="317"/>
      <c r="E249" s="318"/>
      <c r="F249" s="318"/>
      <c r="G249" s="318"/>
      <c r="H249" s="318"/>
      <c r="I249" s="319"/>
      <c r="J249" s="319"/>
      <c r="K249" s="319"/>
      <c r="L249" s="319"/>
      <c r="M249" s="320"/>
      <c r="N249" s="320"/>
      <c r="O249" s="320"/>
      <c r="P249" s="320"/>
      <c r="Q249" s="320"/>
      <c r="R249" s="319"/>
      <c r="S249" s="319"/>
      <c r="T249" s="299"/>
      <c r="U249" s="153"/>
      <c r="V249" s="168"/>
      <c r="AK249" s="352"/>
      <c r="AL249" s="352"/>
      <c r="AM249" s="352"/>
      <c r="AN249" s="352"/>
      <c r="AO249" s="352"/>
      <c r="AP249" s="352"/>
      <c r="AQ249" s="352"/>
      <c r="AR249" s="352"/>
      <c r="AS249" s="352"/>
      <c r="AT249" s="352"/>
      <c r="AU249" s="352"/>
      <c r="AV249" s="352"/>
      <c r="AW249" s="352"/>
      <c r="AX249" s="352"/>
      <c r="AY249" s="352"/>
      <c r="AZ249" s="352"/>
      <c r="BA249" s="352"/>
      <c r="BB249" s="352"/>
      <c r="BC249" s="352"/>
      <c r="BD249" s="352"/>
      <c r="BE249" s="352"/>
      <c r="BF249" s="352"/>
      <c r="BG249" s="352"/>
      <c r="BH249" s="352"/>
      <c r="BI249" s="352"/>
      <c r="BJ249" s="352"/>
      <c r="BK249" s="352"/>
      <c r="BL249" s="352"/>
      <c r="BM249" s="352"/>
      <c r="BN249" s="352"/>
      <c r="BO249" s="352"/>
    </row>
    <row r="250" spans="1:67" s="329" customFormat="1" ht="15.75" customHeight="1">
      <c r="A250" s="321"/>
      <c r="B250" s="322" t="s">
        <v>83</v>
      </c>
      <c r="C250" s="322"/>
      <c r="D250" s="322"/>
      <c r="E250" s="323"/>
      <c r="F250" s="323"/>
      <c r="G250" s="323"/>
      <c r="H250" s="323"/>
      <c r="I250" s="324"/>
      <c r="J250" s="324"/>
      <c r="K250" s="324"/>
      <c r="L250" s="324"/>
      <c r="M250" s="325"/>
      <c r="N250" s="325"/>
      <c r="O250" s="325"/>
      <c r="P250" s="325"/>
      <c r="Q250" s="325"/>
      <c r="R250" s="324"/>
      <c r="S250" s="324"/>
      <c r="T250" s="326"/>
      <c r="U250" s="327"/>
      <c r="V250" s="328"/>
      <c r="AK250" s="594"/>
      <c r="AL250" s="594"/>
      <c r="AM250" s="594"/>
      <c r="AN250" s="594"/>
      <c r="AO250" s="594"/>
      <c r="AP250" s="594"/>
      <c r="AQ250" s="594"/>
      <c r="AR250" s="594"/>
      <c r="AS250" s="594"/>
      <c r="AT250" s="594"/>
      <c r="AU250" s="594"/>
      <c r="AV250" s="594"/>
      <c r="AW250" s="594"/>
      <c r="AX250" s="594"/>
      <c r="AY250" s="594"/>
      <c r="AZ250" s="594"/>
      <c r="BA250" s="594"/>
      <c r="BB250" s="594"/>
      <c r="BC250" s="594"/>
      <c r="BD250" s="594"/>
      <c r="BE250" s="594"/>
      <c r="BF250" s="594"/>
      <c r="BG250" s="594"/>
      <c r="BH250" s="594"/>
      <c r="BI250" s="594"/>
      <c r="BJ250" s="594"/>
      <c r="BK250" s="594"/>
      <c r="BL250" s="594"/>
      <c r="BM250" s="594"/>
      <c r="BN250" s="594"/>
      <c r="BO250" s="594"/>
    </row>
    <row r="251" spans="1:67" s="113" customFormat="1" ht="15.75" customHeight="1">
      <c r="A251" s="112">
        <v>13</v>
      </c>
      <c r="B251" s="330" t="s">
        <v>84</v>
      </c>
      <c r="C251" s="330"/>
      <c r="D251" s="330"/>
      <c r="E251" s="174"/>
      <c r="F251" s="174"/>
      <c r="G251" s="174"/>
      <c r="H251" s="1158" t="str">
        <f>K222</f>
        <v>Cuối kỳ</v>
      </c>
      <c r="I251" s="1158"/>
      <c r="J251" s="1158"/>
      <c r="K251" s="1158"/>
      <c r="L251" s="1158"/>
      <c r="M251" s="1158"/>
      <c r="N251" s="1158" t="s">
        <v>1518</v>
      </c>
      <c r="O251" s="1158"/>
      <c r="P251" s="1158"/>
      <c r="Q251" s="1158"/>
      <c r="R251" s="1158"/>
      <c r="S251" s="1158"/>
      <c r="T251" s="332"/>
      <c r="U251" s="333"/>
      <c r="V251" s="334"/>
      <c r="AK251" s="142"/>
      <c r="AL251" s="142"/>
      <c r="AM251" s="142"/>
      <c r="AN251" s="142"/>
      <c r="AO251" s="142"/>
      <c r="AP251" s="142"/>
      <c r="AQ251" s="142"/>
      <c r="AR251" s="142"/>
      <c r="AS251" s="142"/>
      <c r="AT251" s="142"/>
      <c r="AU251" s="142"/>
      <c r="AV251" s="142"/>
      <c r="AW251" s="142"/>
      <c r="AX251" s="142"/>
      <c r="AY251" s="142"/>
      <c r="AZ251" s="142"/>
      <c r="BA251" s="142"/>
      <c r="BB251" s="142"/>
      <c r="BC251" s="142"/>
      <c r="BD251" s="142"/>
      <c r="BE251" s="142"/>
      <c r="BF251" s="142"/>
      <c r="BG251" s="142"/>
      <c r="BH251" s="142"/>
      <c r="BI251" s="142"/>
      <c r="BJ251" s="142"/>
      <c r="BK251" s="142"/>
      <c r="BL251" s="142"/>
      <c r="BM251" s="142"/>
      <c r="BN251" s="142"/>
      <c r="BO251" s="142"/>
    </row>
    <row r="252" spans="1:67" s="19" customFormat="1" ht="15.75" customHeight="1">
      <c r="A252" s="335"/>
      <c r="B252" s="317" t="s">
        <v>85</v>
      </c>
      <c r="C252" s="336"/>
      <c r="D252" s="336"/>
      <c r="E252" s="337"/>
      <c r="F252" s="337"/>
      <c r="G252" s="337"/>
      <c r="H252" s="1170"/>
      <c r="I252" s="1170"/>
      <c r="J252" s="1170"/>
      <c r="K252" s="1170"/>
      <c r="L252" s="1170"/>
      <c r="M252" s="1170"/>
      <c r="N252" s="1170"/>
      <c r="O252" s="1170"/>
      <c r="P252" s="1170"/>
      <c r="Q252" s="1170"/>
      <c r="R252" s="1170"/>
      <c r="S252" s="1170"/>
      <c r="T252" s="299"/>
      <c r="U252" s="153"/>
      <c r="V252" s="168"/>
      <c r="AK252" s="352"/>
      <c r="AL252" s="352"/>
      <c r="AM252" s="352"/>
      <c r="AN252" s="352"/>
      <c r="AO252" s="352"/>
      <c r="AP252" s="352"/>
      <c r="AQ252" s="352"/>
      <c r="AR252" s="352"/>
      <c r="AS252" s="352"/>
      <c r="AT252" s="352"/>
      <c r="AU252" s="352"/>
      <c r="AV252" s="352"/>
      <c r="AW252" s="352"/>
      <c r="AX252" s="352"/>
      <c r="AY252" s="352"/>
      <c r="AZ252" s="352"/>
      <c r="BA252" s="352"/>
      <c r="BB252" s="352"/>
      <c r="BC252" s="352"/>
      <c r="BD252" s="352"/>
      <c r="BE252" s="352"/>
      <c r="BF252" s="352"/>
      <c r="BG252" s="352"/>
      <c r="BH252" s="352"/>
      <c r="BI252" s="352"/>
      <c r="BJ252" s="352"/>
      <c r="BK252" s="352"/>
      <c r="BL252" s="352"/>
      <c r="BM252" s="352"/>
      <c r="BN252" s="352"/>
      <c r="BO252" s="352"/>
    </row>
    <row r="253" spans="1:67" s="19" customFormat="1" ht="15.75" customHeight="1">
      <c r="A253" s="335"/>
      <c r="B253" s="317" t="s">
        <v>86</v>
      </c>
      <c r="C253" s="336"/>
      <c r="D253" s="336"/>
      <c r="E253" s="337"/>
      <c r="F253" s="337"/>
      <c r="G253" s="337"/>
      <c r="H253" s="1169"/>
      <c r="I253" s="1169"/>
      <c r="J253" s="1169"/>
      <c r="K253" s="1169"/>
      <c r="L253" s="1169"/>
      <c r="M253" s="1169"/>
      <c r="N253" s="1170"/>
      <c r="O253" s="1170"/>
      <c r="P253" s="1170"/>
      <c r="Q253" s="1170"/>
      <c r="R253" s="1170"/>
      <c r="S253" s="1170"/>
      <c r="T253" s="299"/>
      <c r="U253" s="153"/>
      <c r="V253" s="168"/>
      <c r="AK253" s="352"/>
      <c r="AL253" s="352"/>
      <c r="AM253" s="352"/>
      <c r="AN253" s="352"/>
      <c r="AO253" s="352"/>
      <c r="AP253" s="352"/>
      <c r="AQ253" s="352"/>
      <c r="AR253" s="352"/>
      <c r="AS253" s="352"/>
      <c r="AT253" s="352"/>
      <c r="AU253" s="352"/>
      <c r="AV253" s="352"/>
      <c r="AW253" s="352"/>
      <c r="AX253" s="352"/>
      <c r="AY253" s="352"/>
      <c r="AZ253" s="352"/>
      <c r="BA253" s="352"/>
      <c r="BB253" s="352"/>
      <c r="BC253" s="352"/>
      <c r="BD253" s="352"/>
      <c r="BE253" s="352"/>
      <c r="BF253" s="352"/>
      <c r="BG253" s="352"/>
      <c r="BH253" s="352"/>
      <c r="BI253" s="352"/>
      <c r="BJ253" s="352"/>
      <c r="BK253" s="352"/>
      <c r="BL253" s="352"/>
      <c r="BM253" s="352"/>
      <c r="BN253" s="352"/>
      <c r="BO253" s="352"/>
    </row>
    <row r="254" spans="1:67" s="19" customFormat="1" ht="15.75" customHeight="1">
      <c r="A254" s="335"/>
      <c r="B254" s="317" t="s">
        <v>87</v>
      </c>
      <c r="C254" s="336"/>
      <c r="D254" s="336"/>
      <c r="E254" s="337"/>
      <c r="F254" s="337"/>
      <c r="G254" s="337"/>
      <c r="H254" s="1169"/>
      <c r="I254" s="1169"/>
      <c r="J254" s="1169"/>
      <c r="K254" s="1169"/>
      <c r="L254" s="1169"/>
      <c r="M254" s="1169"/>
      <c r="N254" s="1170"/>
      <c r="O254" s="1170"/>
      <c r="P254" s="1170"/>
      <c r="Q254" s="1170"/>
      <c r="R254" s="1170"/>
      <c r="S254" s="1170"/>
      <c r="T254" s="299"/>
      <c r="U254" s="153"/>
      <c r="V254" s="168"/>
      <c r="AK254" s="352"/>
      <c r="AL254" s="352"/>
      <c r="AM254" s="352"/>
      <c r="AN254" s="352"/>
      <c r="AO254" s="352"/>
      <c r="AP254" s="352"/>
      <c r="AQ254" s="352"/>
      <c r="AR254" s="352"/>
      <c r="AS254" s="352"/>
      <c r="AT254" s="352"/>
      <c r="AU254" s="352"/>
      <c r="AV254" s="352"/>
      <c r="AW254" s="352"/>
      <c r="AX254" s="352"/>
      <c r="AY254" s="352"/>
      <c r="AZ254" s="352"/>
      <c r="BA254" s="352"/>
      <c r="BB254" s="352"/>
      <c r="BC254" s="352"/>
      <c r="BD254" s="352"/>
      <c r="BE254" s="352"/>
      <c r="BF254" s="352"/>
      <c r="BG254" s="352"/>
      <c r="BH254" s="352"/>
      <c r="BI254" s="352"/>
      <c r="BJ254" s="352"/>
      <c r="BK254" s="352"/>
      <c r="BL254" s="352"/>
      <c r="BM254" s="352"/>
      <c r="BN254" s="352"/>
      <c r="BO254" s="352"/>
    </row>
    <row r="255" spans="1:67" s="19" customFormat="1" ht="15.75" customHeight="1">
      <c r="A255" s="335"/>
      <c r="B255" s="317" t="s">
        <v>88</v>
      </c>
      <c r="C255" s="336"/>
      <c r="D255" s="336"/>
      <c r="E255" s="337"/>
      <c r="F255" s="337"/>
      <c r="G255" s="337"/>
      <c r="H255" s="1169"/>
      <c r="I255" s="1169"/>
      <c r="J255" s="1169"/>
      <c r="K255" s="1169"/>
      <c r="L255" s="1169"/>
      <c r="M255" s="1169"/>
      <c r="N255" s="1170"/>
      <c r="O255" s="1170"/>
      <c r="P255" s="1170"/>
      <c r="Q255" s="1170"/>
      <c r="R255" s="1170"/>
      <c r="S255" s="1170"/>
      <c r="T255" s="299"/>
      <c r="U255" s="153"/>
      <c r="V255" s="168"/>
      <c r="AK255" s="352"/>
      <c r="AL255" s="352"/>
      <c r="AM255" s="352"/>
      <c r="AN255" s="352"/>
      <c r="AO255" s="352"/>
      <c r="AP255" s="352"/>
      <c r="AQ255" s="352"/>
      <c r="AR255" s="352"/>
      <c r="AS255" s="352"/>
      <c r="AT255" s="352"/>
      <c r="AU255" s="352"/>
      <c r="AV255" s="352"/>
      <c r="AW255" s="352"/>
      <c r="AX255" s="352"/>
      <c r="AY255" s="352"/>
      <c r="AZ255" s="352"/>
      <c r="BA255" s="352"/>
      <c r="BB255" s="352"/>
      <c r="BC255" s="352"/>
      <c r="BD255" s="352"/>
      <c r="BE255" s="352"/>
      <c r="BF255" s="352"/>
      <c r="BG255" s="352"/>
      <c r="BH255" s="352"/>
      <c r="BI255" s="352"/>
      <c r="BJ255" s="352"/>
      <c r="BK255" s="352"/>
      <c r="BL255" s="352"/>
      <c r="BM255" s="352"/>
      <c r="BN255" s="352"/>
      <c r="BO255" s="352"/>
    </row>
    <row r="256" spans="1:67" s="19" customFormat="1" ht="15.75" customHeight="1">
      <c r="A256" s="335"/>
      <c r="B256" s="317" t="s">
        <v>89</v>
      </c>
      <c r="C256" s="336"/>
      <c r="D256" s="336"/>
      <c r="E256" s="337"/>
      <c r="F256" s="337"/>
      <c r="G256" s="337"/>
      <c r="H256" s="1169">
        <f>SUM(H257:M259)</f>
        <v>21799000000</v>
      </c>
      <c r="I256" s="1169"/>
      <c r="J256" s="1169"/>
      <c r="K256" s="1169"/>
      <c r="L256" s="1169"/>
      <c r="M256" s="1169"/>
      <c r="N256" s="1170">
        <f>SUM(N257:S259)</f>
        <v>21799000000</v>
      </c>
      <c r="O256" s="1170"/>
      <c r="P256" s="1170"/>
      <c r="Q256" s="1170"/>
      <c r="R256" s="1170"/>
      <c r="S256" s="1170"/>
      <c r="T256" s="299"/>
      <c r="U256" s="153" t="s">
        <v>90</v>
      </c>
      <c r="V256" s="182" t="s">
        <v>91</v>
      </c>
      <c r="AK256" s="352"/>
      <c r="AL256" s="352"/>
      <c r="AM256" s="352"/>
      <c r="AN256" s="352"/>
      <c r="AO256" s="352"/>
      <c r="AP256" s="352"/>
      <c r="AQ256" s="352"/>
      <c r="AR256" s="352"/>
      <c r="AS256" s="352"/>
      <c r="AT256" s="352"/>
      <c r="AU256" s="352"/>
      <c r="AV256" s="352"/>
      <c r="AW256" s="352"/>
      <c r="AX256" s="352"/>
      <c r="AY256" s="352"/>
      <c r="AZ256" s="352"/>
      <c r="BA256" s="352"/>
      <c r="BB256" s="352"/>
      <c r="BC256" s="352"/>
      <c r="BD256" s="352"/>
      <c r="BE256" s="352"/>
      <c r="BF256" s="352"/>
      <c r="BG256" s="352"/>
      <c r="BH256" s="352"/>
      <c r="BI256" s="352"/>
      <c r="BJ256" s="352"/>
      <c r="BK256" s="352"/>
      <c r="BL256" s="352"/>
      <c r="BM256" s="352"/>
      <c r="BN256" s="352"/>
      <c r="BO256" s="352"/>
    </row>
    <row r="257" spans="1:67" s="19" customFormat="1" ht="15.75" customHeight="1">
      <c r="A257" s="335"/>
      <c r="B257" s="336"/>
      <c r="C257" s="338" t="s">
        <v>92</v>
      </c>
      <c r="D257" s="338"/>
      <c r="E257" s="338"/>
      <c r="F257" s="338"/>
      <c r="G257" s="337"/>
      <c r="H257" s="1169">
        <v>0</v>
      </c>
      <c r="I257" s="1169"/>
      <c r="J257" s="1169"/>
      <c r="K257" s="1169"/>
      <c r="L257" s="1169"/>
      <c r="M257" s="1169"/>
      <c r="N257" s="1170"/>
      <c r="O257" s="1170"/>
      <c r="P257" s="1170"/>
      <c r="Q257" s="1170"/>
      <c r="R257" s="1170"/>
      <c r="S257" s="1170"/>
      <c r="T257" s="299"/>
      <c r="U257" s="153"/>
      <c r="V257" s="168"/>
      <c r="AK257" s="352"/>
      <c r="AL257" s="352"/>
      <c r="AM257" s="352"/>
      <c r="AN257" s="352"/>
      <c r="AO257" s="352"/>
      <c r="AP257" s="352"/>
      <c r="AQ257" s="352"/>
      <c r="AR257" s="352"/>
      <c r="AS257" s="352"/>
      <c r="AT257" s="352"/>
      <c r="AU257" s="352"/>
      <c r="AV257" s="352"/>
      <c r="AW257" s="352"/>
      <c r="AX257" s="352"/>
      <c r="AY257" s="352"/>
      <c r="AZ257" s="352"/>
      <c r="BA257" s="352"/>
      <c r="BB257" s="352"/>
      <c r="BC257" s="352"/>
      <c r="BD257" s="352"/>
      <c r="BE257" s="352"/>
      <c r="BF257" s="352"/>
      <c r="BG257" s="352"/>
      <c r="BH257" s="352"/>
      <c r="BI257" s="352"/>
      <c r="BJ257" s="352"/>
      <c r="BK257" s="352"/>
      <c r="BL257" s="352"/>
      <c r="BM257" s="352"/>
      <c r="BN257" s="352"/>
      <c r="BO257" s="352"/>
    </row>
    <row r="258" spans="1:67" s="19" customFormat="1" ht="15.75" customHeight="1">
      <c r="A258" s="335"/>
      <c r="B258" s="336"/>
      <c r="C258" s="339" t="s">
        <v>93</v>
      </c>
      <c r="D258" s="339"/>
      <c r="E258" s="339"/>
      <c r="F258" s="339"/>
      <c r="G258" s="337"/>
      <c r="H258" s="1169">
        <f>11162707000+10489000000+147293000</f>
        <v>21799000000</v>
      </c>
      <c r="I258" s="1169"/>
      <c r="J258" s="1169"/>
      <c r="K258" s="1169"/>
      <c r="L258" s="1169"/>
      <c r="M258" s="1169"/>
      <c r="N258" s="1170">
        <v>21799000000</v>
      </c>
      <c r="O258" s="1170"/>
      <c r="P258" s="1170"/>
      <c r="Q258" s="1170"/>
      <c r="R258" s="1170"/>
      <c r="S258" s="1170"/>
      <c r="T258" s="299"/>
      <c r="U258" s="153"/>
      <c r="V258" s="168"/>
      <c r="AK258" s="352"/>
      <c r="AL258" s="352"/>
      <c r="AM258" s="352"/>
      <c r="AN258" s="352"/>
      <c r="AO258" s="352"/>
      <c r="AP258" s="352"/>
      <c r="AQ258" s="352"/>
      <c r="AR258" s="352"/>
      <c r="AS258" s="352"/>
      <c r="AT258" s="352"/>
      <c r="AU258" s="352"/>
      <c r="AV258" s="352"/>
      <c r="AW258" s="352"/>
      <c r="AX258" s="352"/>
      <c r="AY258" s="352"/>
      <c r="AZ258" s="352"/>
      <c r="BA258" s="352"/>
      <c r="BB258" s="352"/>
      <c r="BC258" s="352"/>
      <c r="BD258" s="352"/>
      <c r="BE258" s="352"/>
      <c r="BF258" s="352"/>
      <c r="BG258" s="352"/>
      <c r="BH258" s="352"/>
      <c r="BI258" s="352"/>
      <c r="BJ258" s="352"/>
      <c r="BK258" s="352"/>
      <c r="BL258" s="352"/>
      <c r="BM258" s="352"/>
      <c r="BN258" s="352"/>
      <c r="BO258" s="352"/>
    </row>
    <row r="259" spans="1:67" s="19" customFormat="1" ht="15.75" customHeight="1">
      <c r="A259" s="335"/>
      <c r="B259" s="336"/>
      <c r="C259" s="338" t="s">
        <v>94</v>
      </c>
      <c r="D259" s="338"/>
      <c r="E259" s="338"/>
      <c r="F259" s="338"/>
      <c r="G259" s="337"/>
      <c r="H259" s="1169"/>
      <c r="I259" s="1169"/>
      <c r="J259" s="1169"/>
      <c r="K259" s="1169"/>
      <c r="L259" s="1169"/>
      <c r="M259" s="1169"/>
      <c r="N259" s="1170"/>
      <c r="O259" s="1170"/>
      <c r="P259" s="1170"/>
      <c r="Q259" s="1170"/>
      <c r="R259" s="1170"/>
      <c r="S259" s="1170"/>
      <c r="T259" s="299"/>
      <c r="U259" s="153"/>
      <c r="V259" s="168"/>
      <c r="AK259" s="352"/>
      <c r="AL259" s="352"/>
      <c r="AM259" s="352"/>
      <c r="AN259" s="352"/>
      <c r="AO259" s="352"/>
      <c r="AP259" s="352"/>
      <c r="AQ259" s="352"/>
      <c r="AR259" s="352"/>
      <c r="AS259" s="352"/>
      <c r="AT259" s="352"/>
      <c r="AU259" s="352"/>
      <c r="AV259" s="352"/>
      <c r="AW259" s="352"/>
      <c r="AX259" s="352"/>
      <c r="AY259" s="352"/>
      <c r="AZ259" s="352"/>
      <c r="BA259" s="352"/>
      <c r="BB259" s="352"/>
      <c r="BC259" s="352"/>
      <c r="BD259" s="352"/>
      <c r="BE259" s="352"/>
      <c r="BF259" s="352"/>
      <c r="BG259" s="352"/>
      <c r="BH259" s="352"/>
      <c r="BI259" s="352"/>
      <c r="BJ259" s="352"/>
      <c r="BK259" s="352"/>
      <c r="BL259" s="352"/>
      <c r="BM259" s="352"/>
      <c r="BN259" s="352"/>
      <c r="BO259" s="352"/>
    </row>
    <row r="260" spans="1:67" s="117" customFormat="1" ht="15.75" customHeight="1">
      <c r="A260" s="340"/>
      <c r="B260" s="341"/>
      <c r="C260" s="317" t="s">
        <v>1528</v>
      </c>
      <c r="D260" s="341"/>
      <c r="E260" s="342"/>
      <c r="F260" s="342"/>
      <c r="G260" s="342"/>
      <c r="H260" s="1168">
        <f>H256+H253</f>
        <v>21799000000</v>
      </c>
      <c r="I260" s="1168"/>
      <c r="J260" s="1168"/>
      <c r="K260" s="1168"/>
      <c r="L260" s="1168"/>
      <c r="M260" s="1168"/>
      <c r="N260" s="1168">
        <f>SUM(N252:S256)</f>
        <v>21799000000</v>
      </c>
      <c r="O260" s="1168"/>
      <c r="P260" s="1168"/>
      <c r="Q260" s="1168"/>
      <c r="R260" s="1168"/>
      <c r="S260" s="1168"/>
      <c r="T260" s="120">
        <v>0</v>
      </c>
      <c r="U260" s="118"/>
      <c r="V260" s="116"/>
      <c r="AK260" s="181"/>
      <c r="AL260" s="181"/>
      <c r="AM260" s="181"/>
      <c r="AN260" s="181"/>
      <c r="AO260" s="181"/>
      <c r="AP260" s="181"/>
      <c r="AQ260" s="181"/>
      <c r="AR260" s="181"/>
      <c r="AS260" s="181"/>
      <c r="AT260" s="181"/>
      <c r="AU260" s="181"/>
      <c r="AV260" s="181"/>
      <c r="AW260" s="181"/>
      <c r="AX260" s="181"/>
      <c r="AY260" s="181"/>
      <c r="AZ260" s="181"/>
      <c r="BA260" s="181"/>
      <c r="BB260" s="181"/>
      <c r="BC260" s="181"/>
      <c r="BD260" s="181"/>
      <c r="BE260" s="181"/>
      <c r="BF260" s="181"/>
      <c r="BG260" s="181"/>
      <c r="BH260" s="181"/>
      <c r="BI260" s="181"/>
      <c r="BJ260" s="181"/>
      <c r="BK260" s="181"/>
      <c r="BL260" s="181"/>
      <c r="BM260" s="181"/>
      <c r="BN260" s="181"/>
      <c r="BO260" s="181"/>
    </row>
    <row r="261" spans="1:67" s="113" customFormat="1" ht="15.75" customHeight="1">
      <c r="A261" s="112">
        <v>14</v>
      </c>
      <c r="B261" s="330" t="s">
        <v>95</v>
      </c>
      <c r="C261" s="330"/>
      <c r="D261" s="330"/>
      <c r="E261" s="174"/>
      <c r="F261" s="174"/>
      <c r="G261" s="174"/>
      <c r="H261" s="1158" t="str">
        <f>H251</f>
        <v>Cuối kỳ</v>
      </c>
      <c r="I261" s="1158"/>
      <c r="J261" s="1158"/>
      <c r="K261" s="1158"/>
      <c r="L261" s="1158"/>
      <c r="M261" s="1158"/>
      <c r="N261" s="1158" t="s">
        <v>1518</v>
      </c>
      <c r="O261" s="1158"/>
      <c r="P261" s="1158"/>
      <c r="Q261" s="1158"/>
      <c r="R261" s="1158"/>
      <c r="S261" s="1158"/>
      <c r="T261" s="332"/>
      <c r="U261" s="343"/>
      <c r="V261" s="334"/>
      <c r="AK261" s="142"/>
      <c r="AL261" s="142"/>
      <c r="AM261" s="142"/>
      <c r="AN261" s="142"/>
      <c r="AO261" s="142"/>
      <c r="AP261" s="142"/>
      <c r="AQ261" s="142"/>
      <c r="AR261" s="142"/>
      <c r="AS261" s="142"/>
      <c r="AT261" s="142"/>
      <c r="AU261" s="142"/>
      <c r="AV261" s="142"/>
      <c r="AW261" s="142"/>
      <c r="AX261" s="142"/>
      <c r="AY261" s="142"/>
      <c r="AZ261" s="142"/>
      <c r="BA261" s="142"/>
      <c r="BB261" s="142"/>
      <c r="BC261" s="142"/>
      <c r="BD261" s="142"/>
      <c r="BE261" s="142"/>
      <c r="BF261" s="142"/>
      <c r="BG261" s="142"/>
      <c r="BH261" s="142"/>
      <c r="BI261" s="142"/>
      <c r="BJ261" s="142"/>
      <c r="BK261" s="142"/>
      <c r="BL261" s="142"/>
      <c r="BM261" s="142"/>
      <c r="BN261" s="142"/>
      <c r="BO261" s="142"/>
    </row>
    <row r="262" spans="1:67" s="19" customFormat="1" ht="15.75" customHeight="1">
      <c r="A262" s="335"/>
      <c r="B262" s="317" t="s">
        <v>96</v>
      </c>
      <c r="C262" s="317"/>
      <c r="D262" s="317"/>
      <c r="E262" s="318"/>
      <c r="F262" s="318"/>
      <c r="G262" s="318"/>
      <c r="H262" s="1170"/>
      <c r="I262" s="1170"/>
      <c r="J262" s="1170"/>
      <c r="K262" s="1170"/>
      <c r="L262" s="1170"/>
      <c r="M262" s="1170"/>
      <c r="N262" s="1445"/>
      <c r="O262" s="1445"/>
      <c r="P262" s="1445"/>
      <c r="Q262" s="1445"/>
      <c r="R262" s="1445"/>
      <c r="S262" s="1445"/>
      <c r="T262" s="299"/>
      <c r="U262" s="343"/>
      <c r="V262" s="168"/>
      <c r="AK262" s="352"/>
      <c r="AL262" s="352"/>
      <c r="AM262" s="352"/>
      <c r="AN262" s="352"/>
      <c r="AO262" s="352"/>
      <c r="AP262" s="352"/>
      <c r="AQ262" s="352"/>
      <c r="AR262" s="352"/>
      <c r="AS262" s="352"/>
      <c r="AT262" s="352"/>
      <c r="AU262" s="352"/>
      <c r="AV262" s="352"/>
      <c r="AW262" s="352"/>
      <c r="AX262" s="352"/>
      <c r="AY262" s="352"/>
      <c r="AZ262" s="352"/>
      <c r="BA262" s="352"/>
      <c r="BB262" s="352"/>
      <c r="BC262" s="352"/>
      <c r="BD262" s="352"/>
      <c r="BE262" s="352"/>
      <c r="BF262" s="352"/>
      <c r="BG262" s="352"/>
      <c r="BH262" s="352"/>
      <c r="BI262" s="352"/>
      <c r="BJ262" s="352"/>
      <c r="BK262" s="352"/>
      <c r="BL262" s="352"/>
      <c r="BM262" s="352"/>
      <c r="BN262" s="352"/>
      <c r="BO262" s="352"/>
    </row>
    <row r="263" spans="1:67" s="19" customFormat="1" ht="15.75" customHeight="1">
      <c r="A263" s="335"/>
      <c r="B263" s="344" t="s">
        <v>97</v>
      </c>
      <c r="C263" s="318"/>
      <c r="D263" s="318"/>
      <c r="E263" s="318"/>
      <c r="F263" s="318"/>
      <c r="G263" s="318"/>
      <c r="H263" s="1169">
        <v>316722185</v>
      </c>
      <c r="I263" s="1169"/>
      <c r="J263" s="1169"/>
      <c r="K263" s="1169"/>
      <c r="L263" s="1169"/>
      <c r="M263" s="1169"/>
      <c r="N263" s="1169">
        <v>316722185</v>
      </c>
      <c r="O263" s="1169"/>
      <c r="P263" s="1169"/>
      <c r="Q263" s="1169"/>
      <c r="R263" s="1169"/>
      <c r="S263" s="1169"/>
      <c r="T263" s="299"/>
      <c r="U263" s="343"/>
      <c r="V263" s="168"/>
      <c r="AK263" s="352"/>
      <c r="AL263" s="352"/>
      <c r="AM263" s="352"/>
      <c r="AN263" s="352"/>
      <c r="AO263" s="352"/>
      <c r="AP263" s="352"/>
      <c r="AQ263" s="352"/>
      <c r="AR263" s="352"/>
      <c r="AS263" s="352"/>
      <c r="AT263" s="352"/>
      <c r="AU263" s="352"/>
      <c r="AV263" s="352"/>
      <c r="AW263" s="352"/>
      <c r="AX263" s="352"/>
      <c r="AY263" s="352"/>
      <c r="AZ263" s="352"/>
      <c r="BA263" s="352"/>
      <c r="BB263" s="352"/>
      <c r="BC263" s="352"/>
      <c r="BD263" s="352"/>
      <c r="BE263" s="352"/>
      <c r="BF263" s="352"/>
      <c r="BG263" s="352"/>
      <c r="BH263" s="352"/>
      <c r="BI263" s="352"/>
      <c r="BJ263" s="352"/>
      <c r="BK263" s="352"/>
      <c r="BL263" s="352"/>
      <c r="BM263" s="352"/>
      <c r="BN263" s="352"/>
      <c r="BO263" s="352"/>
    </row>
    <row r="264" spans="1:67" s="19" customFormat="1" ht="15.75" customHeight="1">
      <c r="A264" s="335"/>
      <c r="B264" s="317" t="s">
        <v>98</v>
      </c>
      <c r="C264" s="317"/>
      <c r="D264" s="317"/>
      <c r="E264" s="318"/>
      <c r="F264" s="318"/>
      <c r="G264" s="318"/>
      <c r="H264" s="1170"/>
      <c r="I264" s="1170"/>
      <c r="J264" s="1170"/>
      <c r="K264" s="1170"/>
      <c r="L264" s="1170"/>
      <c r="M264" s="1170"/>
      <c r="N264" s="1170">
        <v>0</v>
      </c>
      <c r="O264" s="1170"/>
      <c r="P264" s="1170"/>
      <c r="Q264" s="1170"/>
      <c r="R264" s="1170"/>
      <c r="S264" s="1170"/>
      <c r="T264" s="299"/>
      <c r="U264" s="343"/>
      <c r="V264" s="168"/>
      <c r="AK264" s="352"/>
      <c r="AL264" s="352"/>
      <c r="AM264" s="352"/>
      <c r="AN264" s="352"/>
      <c r="AO264" s="352"/>
      <c r="AP264" s="352"/>
      <c r="AQ264" s="352"/>
      <c r="AR264" s="352"/>
      <c r="AS264" s="352"/>
      <c r="AT264" s="352"/>
      <c r="AU264" s="352"/>
      <c r="AV264" s="352"/>
      <c r="AW264" s="352"/>
      <c r="AX264" s="352"/>
      <c r="AY264" s="352"/>
      <c r="AZ264" s="352"/>
      <c r="BA264" s="352"/>
      <c r="BB264" s="352"/>
      <c r="BC264" s="352"/>
      <c r="BD264" s="352"/>
      <c r="BE264" s="352"/>
      <c r="BF264" s="352"/>
      <c r="BG264" s="352"/>
      <c r="BH264" s="352"/>
      <c r="BI264" s="352"/>
      <c r="BJ264" s="352"/>
      <c r="BK264" s="352"/>
      <c r="BL264" s="352"/>
      <c r="BM264" s="352"/>
      <c r="BN264" s="352"/>
      <c r="BO264" s="352"/>
    </row>
    <row r="265" spans="1:67" s="19" customFormat="1" ht="15.75" customHeight="1">
      <c r="A265" s="335"/>
      <c r="B265" s="317" t="s">
        <v>99</v>
      </c>
      <c r="C265" s="317"/>
      <c r="D265" s="317"/>
      <c r="E265" s="318"/>
      <c r="F265" s="318"/>
      <c r="G265" s="318"/>
      <c r="H265" s="1170"/>
      <c r="I265" s="1170"/>
      <c r="J265" s="1170"/>
      <c r="K265" s="1170"/>
      <c r="L265" s="1170"/>
      <c r="M265" s="1170"/>
      <c r="N265" s="1170"/>
      <c r="O265" s="1170"/>
      <c r="P265" s="1170"/>
      <c r="Q265" s="1170"/>
      <c r="R265" s="1170"/>
      <c r="S265" s="1170"/>
      <c r="T265" s="299"/>
      <c r="U265" s="343"/>
      <c r="V265" s="168"/>
      <c r="AK265" s="352"/>
      <c r="AL265" s="352"/>
      <c r="AM265" s="352"/>
      <c r="AN265" s="352"/>
      <c r="AO265" s="352"/>
      <c r="AP265" s="352"/>
      <c r="AQ265" s="352"/>
      <c r="AR265" s="352"/>
      <c r="AS265" s="352"/>
      <c r="AT265" s="352"/>
      <c r="AU265" s="352"/>
      <c r="AV265" s="352"/>
      <c r="AW265" s="352"/>
      <c r="AX265" s="352"/>
      <c r="AY265" s="352"/>
      <c r="AZ265" s="352"/>
      <c r="BA265" s="352"/>
      <c r="BB265" s="352"/>
      <c r="BC265" s="352"/>
      <c r="BD265" s="352"/>
      <c r="BE265" s="352"/>
      <c r="BF265" s="352"/>
      <c r="BG265" s="352"/>
      <c r="BH265" s="352"/>
      <c r="BI265" s="352"/>
      <c r="BJ265" s="352"/>
      <c r="BK265" s="352"/>
      <c r="BL265" s="352"/>
      <c r="BM265" s="352"/>
      <c r="BN265" s="352"/>
      <c r="BO265" s="352"/>
    </row>
    <row r="266" spans="1:67" s="19" customFormat="1" ht="15.75" customHeight="1">
      <c r="A266" s="335"/>
      <c r="B266" s="317" t="s">
        <v>100</v>
      </c>
      <c r="C266" s="317"/>
      <c r="D266" s="317"/>
      <c r="E266" s="318"/>
      <c r="F266" s="318"/>
      <c r="G266" s="318"/>
      <c r="H266" s="1170">
        <v>17261441122</v>
      </c>
      <c r="I266" s="1170"/>
      <c r="J266" s="1170"/>
      <c r="K266" s="1170"/>
      <c r="L266" s="1170"/>
      <c r="M266" s="1170"/>
      <c r="N266" s="1170">
        <v>16834147100</v>
      </c>
      <c r="O266" s="1170"/>
      <c r="P266" s="1170"/>
      <c r="Q266" s="1170"/>
      <c r="R266" s="1170"/>
      <c r="S266" s="1170"/>
      <c r="T266" s="299"/>
      <c r="U266" s="343" t="s">
        <v>101</v>
      </c>
      <c r="V266" s="168"/>
      <c r="AK266" s="352"/>
      <c r="AL266" s="352"/>
      <c r="AM266" s="352"/>
      <c r="AN266" s="352"/>
      <c r="AO266" s="352"/>
      <c r="AP266" s="352"/>
      <c r="AQ266" s="352"/>
      <c r="AR266" s="352"/>
      <c r="AS266" s="352"/>
      <c r="AT266" s="352"/>
      <c r="AU266" s="352"/>
      <c r="AV266" s="352"/>
      <c r="AW266" s="352"/>
      <c r="AX266" s="352"/>
      <c r="AY266" s="352"/>
      <c r="AZ266" s="352"/>
      <c r="BA266" s="352"/>
      <c r="BB266" s="352"/>
      <c r="BC266" s="352"/>
      <c r="BD266" s="352"/>
      <c r="BE266" s="352"/>
      <c r="BF266" s="352"/>
      <c r="BG266" s="352"/>
      <c r="BH266" s="352"/>
      <c r="BI266" s="352"/>
      <c r="BJ266" s="352"/>
      <c r="BK266" s="352"/>
      <c r="BL266" s="352"/>
      <c r="BM266" s="352"/>
      <c r="BN266" s="352"/>
      <c r="BO266" s="352"/>
    </row>
    <row r="267" spans="1:67" s="19" customFormat="1" ht="15.75" customHeight="1">
      <c r="A267" s="335"/>
      <c r="B267" s="317"/>
      <c r="C267" s="317" t="s">
        <v>1528</v>
      </c>
      <c r="D267" s="341"/>
      <c r="E267" s="342"/>
      <c r="F267" s="342"/>
      <c r="G267" s="342"/>
      <c r="H267" s="1168">
        <f>SUM(H263:M266)</f>
        <v>17578163307</v>
      </c>
      <c r="I267" s="1168"/>
      <c r="J267" s="1168"/>
      <c r="K267" s="1168"/>
      <c r="L267" s="1168"/>
      <c r="M267" s="1168"/>
      <c r="N267" s="1168">
        <f>SUM(N263:S266)</f>
        <v>17150869285</v>
      </c>
      <c r="O267" s="1168"/>
      <c r="P267" s="1168"/>
      <c r="Q267" s="1168"/>
      <c r="R267" s="1168"/>
      <c r="S267" s="1168"/>
      <c r="T267" s="299"/>
      <c r="U267" s="343"/>
      <c r="V267" s="168"/>
      <c r="AK267" s="352"/>
      <c r="AL267" s="352"/>
      <c r="AM267" s="352"/>
      <c r="AN267" s="352"/>
      <c r="AO267" s="352"/>
      <c r="AP267" s="352"/>
      <c r="AQ267" s="352"/>
      <c r="AR267" s="352"/>
      <c r="AS267" s="352"/>
      <c r="AT267" s="352"/>
      <c r="AU267" s="352"/>
      <c r="AV267" s="352"/>
      <c r="AW267" s="352"/>
      <c r="AX267" s="352"/>
      <c r="AY267" s="352"/>
      <c r="AZ267" s="352"/>
      <c r="BA267" s="352"/>
      <c r="BB267" s="352"/>
      <c r="BC267" s="352"/>
      <c r="BD267" s="352"/>
      <c r="BE267" s="352"/>
      <c r="BF267" s="352"/>
      <c r="BG267" s="352"/>
      <c r="BH267" s="352"/>
      <c r="BI267" s="352"/>
      <c r="BJ267" s="352"/>
      <c r="BK267" s="352"/>
      <c r="BL267" s="352"/>
      <c r="BM267" s="352"/>
      <c r="BN267" s="352"/>
      <c r="BO267" s="352"/>
    </row>
    <row r="268" spans="1:67" s="113" customFormat="1" ht="15.75" customHeight="1">
      <c r="A268" s="112">
        <v>15</v>
      </c>
      <c r="B268" s="330" t="s">
        <v>102</v>
      </c>
      <c r="C268" s="330"/>
      <c r="D268" s="330"/>
      <c r="E268" s="174"/>
      <c r="F268" s="174"/>
      <c r="G268" s="174"/>
      <c r="H268" s="1158" t="str">
        <f>H261</f>
        <v>Cuối kỳ</v>
      </c>
      <c r="I268" s="1158"/>
      <c r="J268" s="1158"/>
      <c r="K268" s="1158"/>
      <c r="L268" s="1158"/>
      <c r="M268" s="1158"/>
      <c r="N268" s="1158" t="s">
        <v>1518</v>
      </c>
      <c r="O268" s="1158"/>
      <c r="P268" s="1158"/>
      <c r="Q268" s="1158"/>
      <c r="R268" s="1158"/>
      <c r="S268" s="1158"/>
      <c r="T268" s="332"/>
      <c r="U268" s="343"/>
      <c r="V268" s="334"/>
      <c r="AK268" s="142"/>
      <c r="AL268" s="142"/>
      <c r="AM268" s="142"/>
      <c r="AN268" s="142"/>
      <c r="AO268" s="142"/>
      <c r="AP268" s="142"/>
      <c r="AQ268" s="142"/>
      <c r="AR268" s="142"/>
      <c r="AS268" s="142"/>
      <c r="AT268" s="142"/>
      <c r="AU268" s="142"/>
      <c r="AV268" s="142"/>
      <c r="AW268" s="142"/>
      <c r="AX268" s="142"/>
      <c r="AY268" s="142"/>
      <c r="AZ268" s="142"/>
      <c r="BA268" s="142"/>
      <c r="BB268" s="142"/>
      <c r="BC268" s="142"/>
      <c r="BD268" s="142"/>
      <c r="BE268" s="142"/>
      <c r="BF268" s="142"/>
      <c r="BG268" s="142"/>
      <c r="BH268" s="142"/>
      <c r="BI268" s="142"/>
      <c r="BJ268" s="142"/>
      <c r="BK268" s="142"/>
      <c r="BL268" s="142"/>
      <c r="BM268" s="142"/>
      <c r="BN268" s="142"/>
      <c r="BO268" s="142"/>
    </row>
    <row r="269" spans="1:67" s="19" customFormat="1" ht="15.75" customHeight="1">
      <c r="A269" s="335"/>
      <c r="B269" s="317" t="s">
        <v>103</v>
      </c>
      <c r="C269" s="317"/>
      <c r="D269" s="317"/>
      <c r="E269" s="337"/>
      <c r="F269" s="337"/>
      <c r="G269" s="337"/>
      <c r="H269" s="1170"/>
      <c r="I269" s="1170"/>
      <c r="J269" s="1170"/>
      <c r="K269" s="1170"/>
      <c r="L269" s="1170"/>
      <c r="M269" s="1170"/>
      <c r="N269" s="1170">
        <v>12589981787</v>
      </c>
      <c r="O269" s="1170"/>
      <c r="P269" s="1170"/>
      <c r="Q269" s="1170"/>
      <c r="R269" s="1170"/>
      <c r="S269" s="1170"/>
      <c r="T269" s="299"/>
      <c r="U269" s="343" t="s">
        <v>104</v>
      </c>
      <c r="V269" s="168"/>
      <c r="AK269" s="352"/>
      <c r="AL269" s="352"/>
      <c r="AM269" s="352"/>
      <c r="AN269" s="352"/>
      <c r="AO269" s="352"/>
      <c r="AP269" s="352"/>
      <c r="AQ269" s="352"/>
      <c r="AR269" s="352"/>
      <c r="AS269" s="352"/>
      <c r="AT269" s="352"/>
      <c r="AU269" s="352"/>
      <c r="AV269" s="352"/>
      <c r="AW269" s="352"/>
      <c r="AX269" s="352"/>
      <c r="AY269" s="352"/>
      <c r="AZ269" s="352"/>
      <c r="BA269" s="352"/>
      <c r="BB269" s="352"/>
      <c r="BC269" s="352"/>
      <c r="BD269" s="352"/>
      <c r="BE269" s="352"/>
      <c r="BF269" s="352"/>
      <c r="BG269" s="352"/>
      <c r="BH269" s="352"/>
      <c r="BI269" s="352"/>
      <c r="BJ269" s="352"/>
      <c r="BK269" s="352"/>
      <c r="BL269" s="352"/>
      <c r="BM269" s="352"/>
      <c r="BN269" s="352"/>
      <c r="BO269" s="352"/>
    </row>
    <row r="270" spans="1:67" s="19" customFormat="1" ht="15.75" customHeight="1">
      <c r="A270" s="335"/>
      <c r="B270" s="317" t="s">
        <v>105</v>
      </c>
      <c r="C270" s="317"/>
      <c r="D270" s="317"/>
      <c r="E270" s="337"/>
      <c r="F270" s="337"/>
      <c r="G270" s="337"/>
      <c r="H270" s="1171"/>
      <c r="I270" s="1171"/>
      <c r="J270" s="1171"/>
      <c r="K270" s="1171"/>
      <c r="L270" s="1171"/>
      <c r="M270" s="1171"/>
      <c r="N270" s="1492"/>
      <c r="O270" s="1492"/>
      <c r="P270" s="1492"/>
      <c r="Q270" s="1492"/>
      <c r="R270" s="1492"/>
      <c r="S270" s="1492"/>
      <c r="T270" s="299"/>
      <c r="U270" s="343" t="s">
        <v>106</v>
      </c>
      <c r="V270" s="168"/>
      <c r="AK270" s="352"/>
      <c r="AL270" s="352"/>
      <c r="AM270" s="352"/>
      <c r="AN270" s="352"/>
      <c r="AO270" s="352"/>
      <c r="AP270" s="352"/>
      <c r="AQ270" s="352"/>
      <c r="AR270" s="352"/>
      <c r="AS270" s="352"/>
      <c r="AT270" s="352"/>
      <c r="AU270" s="352"/>
      <c r="AV270" s="352"/>
      <c r="AW270" s="352"/>
      <c r="AX270" s="352"/>
      <c r="AY270" s="352"/>
      <c r="AZ270" s="352"/>
      <c r="BA270" s="352"/>
      <c r="BB270" s="352"/>
      <c r="BC270" s="352"/>
      <c r="BD270" s="352"/>
      <c r="BE270" s="352"/>
      <c r="BF270" s="352"/>
      <c r="BG270" s="352"/>
      <c r="BH270" s="352"/>
      <c r="BI270" s="352"/>
      <c r="BJ270" s="352"/>
      <c r="BK270" s="352"/>
      <c r="BL270" s="352"/>
      <c r="BM270" s="352"/>
      <c r="BN270" s="352"/>
      <c r="BO270" s="352"/>
    </row>
    <row r="271" spans="1:67" s="19" customFormat="1" ht="15.75" customHeight="1">
      <c r="A271" s="335"/>
      <c r="B271" s="317"/>
      <c r="C271" s="317" t="s">
        <v>1528</v>
      </c>
      <c r="D271" s="341"/>
      <c r="E271" s="342"/>
      <c r="F271" s="342"/>
      <c r="G271" s="342"/>
      <c r="H271" s="1168">
        <f>SUM(H269:M270)</f>
        <v>0</v>
      </c>
      <c r="I271" s="1168"/>
      <c r="J271" s="1168"/>
      <c r="K271" s="1168"/>
      <c r="L271" s="1168"/>
      <c r="M271" s="1168"/>
      <c r="N271" s="1168">
        <f>SUM(N269:S270)</f>
        <v>12589981787</v>
      </c>
      <c r="O271" s="1168"/>
      <c r="P271" s="1168"/>
      <c r="Q271" s="1168"/>
      <c r="R271" s="1168"/>
      <c r="S271" s="1168"/>
      <c r="T271" s="152">
        <v>0</v>
      </c>
      <c r="U271" s="343"/>
      <c r="V271" s="168"/>
      <c r="AK271" s="352"/>
      <c r="AL271" s="352"/>
      <c r="AM271" s="352"/>
      <c r="AN271" s="352"/>
      <c r="AO271" s="352"/>
      <c r="AP271" s="352"/>
      <c r="AQ271" s="352"/>
      <c r="AR271" s="352"/>
      <c r="AS271" s="352"/>
      <c r="AT271" s="352"/>
      <c r="AU271" s="352"/>
      <c r="AV271" s="352"/>
      <c r="AW271" s="352"/>
      <c r="AX271" s="352"/>
      <c r="AY271" s="352"/>
      <c r="AZ271" s="352"/>
      <c r="BA271" s="352"/>
      <c r="BB271" s="352"/>
      <c r="BC271" s="352"/>
      <c r="BD271" s="352"/>
      <c r="BE271" s="352"/>
      <c r="BF271" s="352"/>
      <c r="BG271" s="352"/>
      <c r="BH271" s="352"/>
      <c r="BI271" s="352"/>
      <c r="BJ271" s="352"/>
      <c r="BK271" s="352"/>
      <c r="BL271" s="352"/>
      <c r="BM271" s="352"/>
      <c r="BN271" s="352"/>
      <c r="BO271" s="352"/>
    </row>
    <row r="272" spans="1:67" s="117" customFormat="1" ht="15.75" customHeight="1">
      <c r="A272" s="340">
        <v>16</v>
      </c>
      <c r="B272" s="330" t="s">
        <v>107</v>
      </c>
      <c r="C272" s="341"/>
      <c r="D272" s="341"/>
      <c r="E272" s="342"/>
      <c r="F272" s="342"/>
      <c r="G272" s="342"/>
      <c r="H272" s="1158" t="str">
        <f>H268</f>
        <v>Cuối kỳ</v>
      </c>
      <c r="I272" s="1158"/>
      <c r="J272" s="1158"/>
      <c r="K272" s="1158"/>
      <c r="L272" s="1158"/>
      <c r="M272" s="1158"/>
      <c r="N272" s="1158" t="s">
        <v>1518</v>
      </c>
      <c r="O272" s="1158"/>
      <c r="P272" s="1158"/>
      <c r="Q272" s="1158"/>
      <c r="R272" s="1158"/>
      <c r="S272" s="1158"/>
      <c r="T272" s="114"/>
      <c r="U272" s="14" t="s">
        <v>108</v>
      </c>
      <c r="V272" s="116"/>
      <c r="AK272" s="181"/>
      <c r="AL272" s="181"/>
      <c r="AM272" s="181"/>
      <c r="AN272" s="181"/>
      <c r="AO272" s="181"/>
      <c r="AP272" s="181"/>
      <c r="AQ272" s="181"/>
      <c r="AR272" s="181"/>
      <c r="AS272" s="181"/>
      <c r="AT272" s="181"/>
      <c r="AU272" s="181"/>
      <c r="AV272" s="181"/>
      <c r="AW272" s="181"/>
      <c r="AX272" s="181"/>
      <c r="AY272" s="181"/>
      <c r="AZ272" s="181"/>
      <c r="BA272" s="181"/>
      <c r="BB272" s="181"/>
      <c r="BC272" s="181"/>
      <c r="BD272" s="181"/>
      <c r="BE272" s="181"/>
      <c r="BF272" s="181"/>
      <c r="BG272" s="181"/>
      <c r="BH272" s="181"/>
      <c r="BI272" s="181"/>
      <c r="BJ272" s="181"/>
      <c r="BK272" s="181"/>
      <c r="BL272" s="181"/>
      <c r="BM272" s="181"/>
      <c r="BN272" s="181"/>
      <c r="BO272" s="181"/>
    </row>
    <row r="273" spans="1:67" s="19" customFormat="1" ht="15.75" customHeight="1">
      <c r="A273" s="335"/>
      <c r="B273" s="317" t="s">
        <v>109</v>
      </c>
      <c r="C273" s="336"/>
      <c r="D273" s="336"/>
      <c r="E273" s="337"/>
      <c r="F273" s="337"/>
      <c r="G273" s="337"/>
      <c r="H273" s="1169">
        <v>7123701122</v>
      </c>
      <c r="I273" s="1169"/>
      <c r="J273" s="1169"/>
      <c r="K273" s="1169"/>
      <c r="L273" s="1169"/>
      <c r="M273" s="1169"/>
      <c r="N273" s="1169">
        <v>10281533970</v>
      </c>
      <c r="O273" s="1169"/>
      <c r="P273" s="1169"/>
      <c r="Q273" s="1169"/>
      <c r="R273" s="1169"/>
      <c r="S273" s="1169"/>
      <c r="T273" s="299"/>
      <c r="U273" s="345">
        <v>3331</v>
      </c>
      <c r="V273" s="346"/>
      <c r="AK273" s="352"/>
      <c r="AL273" s="352"/>
      <c r="AM273" s="352"/>
      <c r="AN273" s="352"/>
      <c r="AO273" s="352"/>
      <c r="AP273" s="352"/>
      <c r="AQ273" s="352"/>
      <c r="AR273" s="352"/>
      <c r="AS273" s="352"/>
      <c r="AT273" s="352"/>
      <c r="AU273" s="352"/>
      <c r="AV273" s="352"/>
      <c r="AW273" s="352"/>
      <c r="AX273" s="352"/>
      <c r="AY273" s="352"/>
      <c r="AZ273" s="352"/>
      <c r="BA273" s="352"/>
      <c r="BB273" s="352"/>
      <c r="BC273" s="352"/>
      <c r="BD273" s="352"/>
      <c r="BE273" s="352"/>
      <c r="BF273" s="352"/>
      <c r="BG273" s="352"/>
      <c r="BH273" s="352"/>
      <c r="BI273" s="352"/>
      <c r="BJ273" s="352"/>
      <c r="BK273" s="352"/>
      <c r="BL273" s="352"/>
      <c r="BM273" s="352"/>
      <c r="BN273" s="352"/>
      <c r="BO273" s="352"/>
    </row>
    <row r="274" spans="1:67" s="19" customFormat="1" ht="15.75" customHeight="1">
      <c r="A274" s="335"/>
      <c r="B274" s="317" t="s">
        <v>110</v>
      </c>
      <c r="C274" s="336"/>
      <c r="D274" s="336"/>
      <c r="E274" s="337"/>
      <c r="F274" s="337"/>
      <c r="G274" s="337"/>
      <c r="H274" s="1169"/>
      <c r="I274" s="1169"/>
      <c r="J274" s="1169"/>
      <c r="K274" s="1169"/>
      <c r="L274" s="1169"/>
      <c r="M274" s="1169"/>
      <c r="N274" s="1169"/>
      <c r="O274" s="1169"/>
      <c r="P274" s="1169"/>
      <c r="Q274" s="1169"/>
      <c r="R274" s="1169"/>
      <c r="S274" s="1169"/>
      <c r="T274" s="299"/>
      <c r="U274" s="347"/>
      <c r="V274" s="346"/>
      <c r="AK274" s="352"/>
      <c r="AL274" s="352"/>
      <c r="AM274" s="352"/>
      <c r="AN274" s="352"/>
      <c r="AO274" s="352"/>
      <c r="AP274" s="352"/>
      <c r="AQ274" s="352"/>
      <c r="AR274" s="352"/>
      <c r="AS274" s="352"/>
      <c r="AT274" s="352"/>
      <c r="AU274" s="352"/>
      <c r="AV274" s="352"/>
      <c r="AW274" s="352"/>
      <c r="AX274" s="352"/>
      <c r="AY274" s="352"/>
      <c r="AZ274" s="352"/>
      <c r="BA274" s="352"/>
      <c r="BB274" s="352"/>
      <c r="BC274" s="352"/>
      <c r="BD274" s="352"/>
      <c r="BE274" s="352"/>
      <c r="BF274" s="352"/>
      <c r="BG274" s="352"/>
      <c r="BH274" s="352"/>
      <c r="BI274" s="352"/>
      <c r="BJ274" s="352"/>
      <c r="BK274" s="352"/>
      <c r="BL274" s="352"/>
      <c r="BM274" s="352"/>
      <c r="BN274" s="352"/>
      <c r="BO274" s="352"/>
    </row>
    <row r="275" spans="1:67" s="19" customFormat="1" ht="15.75" customHeight="1">
      <c r="A275" s="335"/>
      <c r="B275" s="317" t="s">
        <v>111</v>
      </c>
      <c r="C275" s="336"/>
      <c r="D275" s="336"/>
      <c r="E275" s="337"/>
      <c r="F275" s="337"/>
      <c r="G275" s="337"/>
      <c r="H275" s="1169"/>
      <c r="I275" s="1169"/>
      <c r="J275" s="1169"/>
      <c r="K275" s="1169"/>
      <c r="L275" s="1169"/>
      <c r="M275" s="1169"/>
      <c r="N275" s="1169"/>
      <c r="O275" s="1169"/>
      <c r="P275" s="1169"/>
      <c r="Q275" s="1169"/>
      <c r="R275" s="1169"/>
      <c r="S275" s="1169"/>
      <c r="T275" s="299"/>
      <c r="U275" s="347"/>
      <c r="V275" s="346"/>
      <c r="AK275" s="352"/>
      <c r="AL275" s="352"/>
      <c r="AM275" s="352"/>
      <c r="AN275" s="352"/>
      <c r="AO275" s="352"/>
      <c r="AP275" s="352"/>
      <c r="AQ275" s="352"/>
      <c r="AR275" s="352"/>
      <c r="AS275" s="352"/>
      <c r="AT275" s="352"/>
      <c r="AU275" s="352"/>
      <c r="AV275" s="352"/>
      <c r="AW275" s="352"/>
      <c r="AX275" s="352"/>
      <c r="AY275" s="352"/>
      <c r="AZ275" s="352"/>
      <c r="BA275" s="352"/>
      <c r="BB275" s="352"/>
      <c r="BC275" s="352"/>
      <c r="BD275" s="352"/>
      <c r="BE275" s="352"/>
      <c r="BF275" s="352"/>
      <c r="BG275" s="352"/>
      <c r="BH275" s="352"/>
      <c r="BI275" s="352"/>
      <c r="BJ275" s="352"/>
      <c r="BK275" s="352"/>
      <c r="BL275" s="352"/>
      <c r="BM275" s="352"/>
      <c r="BN275" s="352"/>
      <c r="BO275" s="352"/>
    </row>
    <row r="276" spans="1:67" s="19" customFormat="1" ht="15.75" customHeight="1">
      <c r="A276" s="335"/>
      <c r="B276" s="317" t="s">
        <v>112</v>
      </c>
      <c r="C276" s="336"/>
      <c r="D276" s="336"/>
      <c r="E276" s="337"/>
      <c r="F276" s="337"/>
      <c r="G276" s="337"/>
      <c r="H276" s="1170">
        <v>-8</v>
      </c>
      <c r="I276" s="1170"/>
      <c r="J276" s="1170"/>
      <c r="K276" s="1170"/>
      <c r="L276" s="1170"/>
      <c r="M276" s="1170"/>
      <c r="N276" s="1170">
        <v>5598954551</v>
      </c>
      <c r="O276" s="1170"/>
      <c r="P276" s="1170"/>
      <c r="Q276" s="1170"/>
      <c r="R276" s="1170"/>
      <c r="S276" s="1170"/>
      <c r="T276" s="299"/>
      <c r="U276" s="347">
        <v>3334</v>
      </c>
      <c r="V276" s="346"/>
      <c r="AK276" s="352"/>
      <c r="AL276" s="352"/>
      <c r="AM276" s="352"/>
      <c r="AN276" s="352"/>
      <c r="AO276" s="352"/>
      <c r="AP276" s="352"/>
      <c r="AQ276" s="352"/>
      <c r="AR276" s="352"/>
      <c r="AS276" s="352"/>
      <c r="AT276" s="352"/>
      <c r="AU276" s="352"/>
      <c r="AV276" s="352"/>
      <c r="AW276" s="352"/>
      <c r="AX276" s="352"/>
      <c r="AY276" s="352"/>
      <c r="AZ276" s="352"/>
      <c r="BA276" s="352"/>
      <c r="BB276" s="352"/>
      <c r="BC276" s="352"/>
      <c r="BD276" s="352"/>
      <c r="BE276" s="352"/>
      <c r="BF276" s="352"/>
      <c r="BG276" s="352"/>
      <c r="BH276" s="352"/>
      <c r="BI276" s="352"/>
      <c r="BJ276" s="352"/>
      <c r="BK276" s="352"/>
      <c r="BL276" s="352"/>
      <c r="BM276" s="352"/>
      <c r="BN276" s="352"/>
      <c r="BO276" s="352"/>
    </row>
    <row r="277" spans="1:67" s="19" customFormat="1" ht="15.75" customHeight="1">
      <c r="A277" s="335"/>
      <c r="B277" s="317" t="s">
        <v>113</v>
      </c>
      <c r="C277" s="336"/>
      <c r="D277" s="336"/>
      <c r="E277" s="337"/>
      <c r="F277" s="337"/>
      <c r="G277" s="337"/>
      <c r="H277" s="1169"/>
      <c r="I277" s="1169"/>
      <c r="J277" s="1169"/>
      <c r="K277" s="1169"/>
      <c r="L277" s="1169"/>
      <c r="M277" s="1169"/>
      <c r="N277" s="1169"/>
      <c r="O277" s="1169"/>
      <c r="P277" s="1169"/>
      <c r="Q277" s="1169"/>
      <c r="R277" s="1169"/>
      <c r="S277" s="1169"/>
      <c r="T277" s="299"/>
      <c r="U277" s="153">
        <v>3335</v>
      </c>
      <c r="V277" s="168">
        <v>1573434477</v>
      </c>
      <c r="AK277" s="352"/>
      <c r="AL277" s="352"/>
      <c r="AM277" s="352"/>
      <c r="AN277" s="352"/>
      <c r="AO277" s="352"/>
      <c r="AP277" s="352"/>
      <c r="AQ277" s="352"/>
      <c r="AR277" s="352"/>
      <c r="AS277" s="352"/>
      <c r="AT277" s="352"/>
      <c r="AU277" s="352"/>
      <c r="AV277" s="352"/>
      <c r="AW277" s="352"/>
      <c r="AX277" s="352"/>
      <c r="AY277" s="352"/>
      <c r="AZ277" s="352"/>
      <c r="BA277" s="352"/>
      <c r="BB277" s="352"/>
      <c r="BC277" s="352"/>
      <c r="BD277" s="352"/>
      <c r="BE277" s="352"/>
      <c r="BF277" s="352"/>
      <c r="BG277" s="352"/>
      <c r="BH277" s="352"/>
      <c r="BI277" s="352"/>
      <c r="BJ277" s="352"/>
      <c r="BK277" s="352"/>
      <c r="BL277" s="352"/>
      <c r="BM277" s="352"/>
      <c r="BN277" s="352"/>
      <c r="BO277" s="352"/>
    </row>
    <row r="278" spans="1:22" s="352" customFormat="1" ht="15.75" customHeight="1">
      <c r="A278" s="348"/>
      <c r="B278" s="349" t="s">
        <v>114</v>
      </c>
      <c r="C278" s="349"/>
      <c r="D278" s="349"/>
      <c r="E278" s="350"/>
      <c r="F278" s="350"/>
      <c r="G278" s="351"/>
      <c r="H278" s="1169">
        <v>11181606199</v>
      </c>
      <c r="I278" s="1169"/>
      <c r="J278" s="1169"/>
      <c r="K278" s="1169"/>
      <c r="L278" s="1169"/>
      <c r="M278" s="1169"/>
      <c r="N278" s="1169">
        <v>2175443906</v>
      </c>
      <c r="O278" s="1169"/>
      <c r="P278" s="1169"/>
      <c r="Q278" s="1169"/>
      <c r="R278" s="1169"/>
      <c r="S278" s="1169"/>
      <c r="T278" s="299"/>
      <c r="U278" s="347">
        <v>3336</v>
      </c>
      <c r="V278" s="346"/>
    </row>
    <row r="279" spans="1:67" s="19" customFormat="1" ht="15.75" customHeight="1">
      <c r="A279" s="335"/>
      <c r="B279" s="317" t="s">
        <v>115</v>
      </c>
      <c r="C279" s="317"/>
      <c r="D279" s="317"/>
      <c r="E279" s="318"/>
      <c r="F279" s="318"/>
      <c r="G279" s="337"/>
      <c r="H279" s="1169"/>
      <c r="I279" s="1169"/>
      <c r="J279" s="1169"/>
      <c r="K279" s="1169"/>
      <c r="L279" s="1169"/>
      <c r="M279" s="1169"/>
      <c r="N279" s="1169">
        <v>608483762</v>
      </c>
      <c r="O279" s="1169"/>
      <c r="P279" s="1169"/>
      <c r="Q279" s="1169"/>
      <c r="R279" s="1169"/>
      <c r="S279" s="1169"/>
      <c r="T279" s="299"/>
      <c r="U279" s="347">
        <v>3337</v>
      </c>
      <c r="V279" s="168"/>
      <c r="AK279" s="352"/>
      <c r="AL279" s="352"/>
      <c r="AM279" s="352"/>
      <c r="AN279" s="352"/>
      <c r="AO279" s="352"/>
      <c r="AP279" s="352"/>
      <c r="AQ279" s="352"/>
      <c r="AR279" s="352"/>
      <c r="AS279" s="352"/>
      <c r="AT279" s="352"/>
      <c r="AU279" s="352"/>
      <c r="AV279" s="352"/>
      <c r="AW279" s="352"/>
      <c r="AX279" s="352"/>
      <c r="AY279" s="352"/>
      <c r="AZ279" s="352"/>
      <c r="BA279" s="352"/>
      <c r="BB279" s="352"/>
      <c r="BC279" s="352"/>
      <c r="BD279" s="352"/>
      <c r="BE279" s="352"/>
      <c r="BF279" s="352"/>
      <c r="BG279" s="352"/>
      <c r="BH279" s="352"/>
      <c r="BI279" s="352"/>
      <c r="BJ279" s="352"/>
      <c r="BK279" s="352"/>
      <c r="BL279" s="352"/>
      <c r="BM279" s="352"/>
      <c r="BN279" s="352"/>
      <c r="BO279" s="352"/>
    </row>
    <row r="280" spans="1:67" s="19" customFormat="1" ht="15.75" customHeight="1">
      <c r="A280" s="335"/>
      <c r="B280" s="317" t="s">
        <v>116</v>
      </c>
      <c r="C280" s="317"/>
      <c r="D280" s="317"/>
      <c r="E280" s="318"/>
      <c r="F280" s="318"/>
      <c r="G280" s="337"/>
      <c r="H280" s="1169"/>
      <c r="I280" s="1169"/>
      <c r="J280" s="1169"/>
      <c r="K280" s="1169"/>
      <c r="L280" s="1169"/>
      <c r="M280" s="1169"/>
      <c r="N280" s="1169">
        <v>5480000</v>
      </c>
      <c r="O280" s="1169"/>
      <c r="P280" s="1169"/>
      <c r="Q280" s="1169"/>
      <c r="R280" s="1169"/>
      <c r="S280" s="1169"/>
      <c r="T280" s="299"/>
      <c r="U280" s="347">
        <v>3338</v>
      </c>
      <c r="V280" s="168"/>
      <c r="AK280" s="352"/>
      <c r="AL280" s="352"/>
      <c r="AM280" s="352"/>
      <c r="AN280" s="352"/>
      <c r="AO280" s="352"/>
      <c r="AP280" s="352"/>
      <c r="AQ280" s="352"/>
      <c r="AR280" s="352"/>
      <c r="AS280" s="352"/>
      <c r="AT280" s="352"/>
      <c r="AU280" s="352"/>
      <c r="AV280" s="352"/>
      <c r="AW280" s="352"/>
      <c r="AX280" s="352"/>
      <c r="AY280" s="352"/>
      <c r="AZ280" s="352"/>
      <c r="BA280" s="352"/>
      <c r="BB280" s="352"/>
      <c r="BC280" s="352"/>
      <c r="BD280" s="352"/>
      <c r="BE280" s="352"/>
      <c r="BF280" s="352"/>
      <c r="BG280" s="352"/>
      <c r="BH280" s="352"/>
      <c r="BI280" s="352"/>
      <c r="BJ280" s="352"/>
      <c r="BK280" s="352"/>
      <c r="BL280" s="352"/>
      <c r="BM280" s="352"/>
      <c r="BN280" s="352"/>
      <c r="BO280" s="352"/>
    </row>
    <row r="281" spans="1:67" s="19" customFormat="1" ht="15.75" customHeight="1">
      <c r="A281" s="335"/>
      <c r="B281" s="353" t="s">
        <v>117</v>
      </c>
      <c r="C281" s="317"/>
      <c r="D281" s="317"/>
      <c r="E281" s="318"/>
      <c r="F281" s="318"/>
      <c r="G281" s="337"/>
      <c r="H281" s="1169">
        <v>1300060000</v>
      </c>
      <c r="I281" s="1169"/>
      <c r="J281" s="1169"/>
      <c r="K281" s="1169"/>
      <c r="L281" s="1169"/>
      <c r="M281" s="1169"/>
      <c r="N281" s="1169">
        <v>237130000</v>
      </c>
      <c r="O281" s="1169"/>
      <c r="P281" s="1169"/>
      <c r="Q281" s="1169"/>
      <c r="R281" s="1169"/>
      <c r="S281" s="1169"/>
      <c r="T281" s="299"/>
      <c r="U281" s="347">
        <v>3339</v>
      </c>
      <c r="V281" s="168"/>
      <c r="AK281" s="352"/>
      <c r="AL281" s="352"/>
      <c r="AM281" s="352"/>
      <c r="AN281" s="352"/>
      <c r="AO281" s="352"/>
      <c r="AP281" s="352"/>
      <c r="AQ281" s="352"/>
      <c r="AR281" s="352"/>
      <c r="AS281" s="352"/>
      <c r="AT281" s="352"/>
      <c r="AU281" s="352"/>
      <c r="AV281" s="352"/>
      <c r="AW281" s="352"/>
      <c r="AX281" s="352"/>
      <c r="AY281" s="352"/>
      <c r="AZ281" s="352"/>
      <c r="BA281" s="352"/>
      <c r="BB281" s="352"/>
      <c r="BC281" s="352"/>
      <c r="BD281" s="352"/>
      <c r="BE281" s="352"/>
      <c r="BF281" s="352"/>
      <c r="BG281" s="352"/>
      <c r="BH281" s="352"/>
      <c r="BI281" s="352"/>
      <c r="BJ281" s="352"/>
      <c r="BK281" s="352"/>
      <c r="BL281" s="352"/>
      <c r="BM281" s="352"/>
      <c r="BN281" s="352"/>
      <c r="BO281" s="352"/>
    </row>
    <row r="282" spans="1:67" s="117" customFormat="1" ht="15.75" customHeight="1">
      <c r="A282" s="340"/>
      <c r="B282" s="330"/>
      <c r="C282" s="317" t="s">
        <v>1528</v>
      </c>
      <c r="D282" s="330"/>
      <c r="E282" s="174"/>
      <c r="F282" s="174"/>
      <c r="G282" s="342"/>
      <c r="H282" s="1168">
        <f>SUM(H273:M281)</f>
        <v>19605367313</v>
      </c>
      <c r="I282" s="1168"/>
      <c r="J282" s="1168"/>
      <c r="K282" s="1168"/>
      <c r="L282" s="1168"/>
      <c r="M282" s="1168"/>
      <c r="N282" s="1168">
        <f>SUM(N273:S281)</f>
        <v>18907026189</v>
      </c>
      <c r="O282" s="1168"/>
      <c r="P282" s="1168"/>
      <c r="Q282" s="1168"/>
      <c r="R282" s="1168"/>
      <c r="S282" s="1168"/>
      <c r="T282" s="120">
        <v>0</v>
      </c>
      <c r="U282" s="118"/>
      <c r="V282" s="116"/>
      <c r="AK282" s="181"/>
      <c r="AL282" s="181"/>
      <c r="AM282" s="181"/>
      <c r="AN282" s="181"/>
      <c r="AO282" s="181"/>
      <c r="AP282" s="181"/>
      <c r="AQ282" s="181"/>
      <c r="AR282" s="181"/>
      <c r="AS282" s="181"/>
      <c r="AT282" s="181"/>
      <c r="AU282" s="181"/>
      <c r="AV282" s="181"/>
      <c r="AW282" s="181"/>
      <c r="AX282" s="181"/>
      <c r="AY282" s="181"/>
      <c r="AZ282" s="181"/>
      <c r="BA282" s="181"/>
      <c r="BB282" s="181"/>
      <c r="BC282" s="181"/>
      <c r="BD282" s="181"/>
      <c r="BE282" s="181"/>
      <c r="BF282" s="181"/>
      <c r="BG282" s="181"/>
      <c r="BH282" s="181"/>
      <c r="BI282" s="181"/>
      <c r="BJ282" s="181"/>
      <c r="BK282" s="181"/>
      <c r="BL282" s="181"/>
      <c r="BM282" s="181"/>
      <c r="BN282" s="181"/>
      <c r="BO282" s="181"/>
    </row>
    <row r="283" spans="1:67" s="117" customFormat="1" ht="15.75" customHeight="1">
      <c r="A283" s="112">
        <v>17</v>
      </c>
      <c r="B283" s="330" t="s">
        <v>118</v>
      </c>
      <c r="C283" s="330"/>
      <c r="D283" s="330"/>
      <c r="E283" s="174"/>
      <c r="F283" s="174"/>
      <c r="G283" s="174"/>
      <c r="H283" s="1158" t="str">
        <f>H272</f>
        <v>Cuối kỳ</v>
      </c>
      <c r="I283" s="1158"/>
      <c r="J283" s="1158"/>
      <c r="K283" s="1158"/>
      <c r="L283" s="1158"/>
      <c r="M283" s="1158"/>
      <c r="N283" s="1158" t="s">
        <v>1518</v>
      </c>
      <c r="O283" s="1158"/>
      <c r="P283" s="1158"/>
      <c r="Q283" s="1158"/>
      <c r="R283" s="1158"/>
      <c r="S283" s="1158"/>
      <c r="T283" s="114"/>
      <c r="U283" s="118"/>
      <c r="V283" s="116"/>
      <c r="AK283" s="181"/>
      <c r="AL283" s="181"/>
      <c r="AM283" s="181"/>
      <c r="AN283" s="181"/>
      <c r="AO283" s="181"/>
      <c r="AP283" s="181"/>
      <c r="AQ283" s="181"/>
      <c r="AR283" s="181"/>
      <c r="AS283" s="181"/>
      <c r="AT283" s="181"/>
      <c r="AU283" s="181"/>
      <c r="AV283" s="181"/>
      <c r="AW283" s="181"/>
      <c r="AX283" s="181"/>
      <c r="AY283" s="181"/>
      <c r="AZ283" s="181"/>
      <c r="BA283" s="181"/>
      <c r="BB283" s="181"/>
      <c r="BC283" s="181"/>
      <c r="BD283" s="181"/>
      <c r="BE283" s="181"/>
      <c r="BF283" s="181"/>
      <c r="BG283" s="181"/>
      <c r="BH283" s="181"/>
      <c r="BI283" s="181"/>
      <c r="BJ283" s="181"/>
      <c r="BK283" s="181"/>
      <c r="BL283" s="181"/>
      <c r="BM283" s="181"/>
      <c r="BN283" s="181"/>
      <c r="BO283" s="181"/>
    </row>
    <row r="284" spans="1:67" s="19" customFormat="1" ht="15.75" customHeight="1">
      <c r="A284" s="145"/>
      <c r="B284" s="353" t="s">
        <v>119</v>
      </c>
      <c r="C284" s="317"/>
      <c r="D284" s="317"/>
      <c r="E284" s="318"/>
      <c r="F284" s="318"/>
      <c r="G284" s="318"/>
      <c r="H284" s="354"/>
      <c r="I284" s="354"/>
      <c r="J284" s="354"/>
      <c r="K284" s="354"/>
      <c r="L284" s="354"/>
      <c r="M284" s="354"/>
      <c r="N284" s="1156"/>
      <c r="O284" s="1156"/>
      <c r="P284" s="1156"/>
      <c r="Q284" s="1156"/>
      <c r="R284" s="1156"/>
      <c r="S284" s="1156"/>
      <c r="T284" s="299"/>
      <c r="U284" s="153"/>
      <c r="V284" s="168"/>
      <c r="AK284" s="352"/>
      <c r="AL284" s="352"/>
      <c r="AM284" s="352"/>
      <c r="AN284" s="352"/>
      <c r="AO284" s="352"/>
      <c r="AP284" s="352"/>
      <c r="AQ284" s="352"/>
      <c r="AR284" s="352"/>
      <c r="AS284" s="352"/>
      <c r="AT284" s="352"/>
      <c r="AU284" s="352"/>
      <c r="AV284" s="352"/>
      <c r="AW284" s="352"/>
      <c r="AX284" s="352"/>
      <c r="AY284" s="352"/>
      <c r="AZ284" s="352"/>
      <c r="BA284" s="352"/>
      <c r="BB284" s="352"/>
      <c r="BC284" s="352"/>
      <c r="BD284" s="352"/>
      <c r="BE284" s="352"/>
      <c r="BF284" s="352"/>
      <c r="BG284" s="352"/>
      <c r="BH284" s="352"/>
      <c r="BI284" s="352"/>
      <c r="BJ284" s="352"/>
      <c r="BK284" s="352"/>
      <c r="BL284" s="352"/>
      <c r="BM284" s="352"/>
      <c r="BN284" s="352"/>
      <c r="BO284" s="352"/>
    </row>
    <row r="285" spans="1:67" s="19" customFormat="1" ht="15.75" customHeight="1">
      <c r="A285" s="145"/>
      <c r="B285" s="317" t="s">
        <v>120</v>
      </c>
      <c r="C285" s="317"/>
      <c r="D285" s="317"/>
      <c r="E285" s="318"/>
      <c r="F285" s="318"/>
      <c r="G285" s="318"/>
      <c r="H285" s="1156">
        <v>14000000000</v>
      </c>
      <c r="I285" s="1156"/>
      <c r="J285" s="1156"/>
      <c r="K285" s="1156"/>
      <c r="L285" s="1156"/>
      <c r="M285" s="1156"/>
      <c r="N285" s="1156"/>
      <c r="O285" s="1156"/>
      <c r="P285" s="1156"/>
      <c r="Q285" s="1156"/>
      <c r="R285" s="1156"/>
      <c r="S285" s="1156"/>
      <c r="T285" s="299"/>
      <c r="U285" s="153">
        <v>3352</v>
      </c>
      <c r="V285" s="168"/>
      <c r="AK285" s="352"/>
      <c r="AL285" s="352"/>
      <c r="AM285" s="352"/>
      <c r="AN285" s="352"/>
      <c r="AO285" s="352"/>
      <c r="AP285" s="352"/>
      <c r="AQ285" s="352"/>
      <c r="AR285" s="352"/>
      <c r="AS285" s="352"/>
      <c r="AT285" s="352"/>
      <c r="AU285" s="352"/>
      <c r="AV285" s="352"/>
      <c r="AW285" s="352"/>
      <c r="AX285" s="352"/>
      <c r="AY285" s="352"/>
      <c r="AZ285" s="352"/>
      <c r="BA285" s="352"/>
      <c r="BB285" s="352"/>
      <c r="BC285" s="352"/>
      <c r="BD285" s="352"/>
      <c r="BE285" s="352"/>
      <c r="BF285" s="352"/>
      <c r="BG285" s="352"/>
      <c r="BH285" s="352"/>
      <c r="BI285" s="352"/>
      <c r="BJ285" s="352"/>
      <c r="BK285" s="352"/>
      <c r="BL285" s="352"/>
      <c r="BM285" s="352"/>
      <c r="BN285" s="352"/>
      <c r="BO285" s="352"/>
    </row>
    <row r="286" spans="1:67" s="19" customFormat="1" ht="15.75" customHeight="1">
      <c r="A286" s="145"/>
      <c r="B286" s="344" t="s">
        <v>121</v>
      </c>
      <c r="C286" s="317"/>
      <c r="D286" s="317"/>
      <c r="E286" s="318"/>
      <c r="F286" s="318"/>
      <c r="G286" s="318"/>
      <c r="H286" s="1156">
        <f>97969433816-H285-H287</f>
        <v>20147535793</v>
      </c>
      <c r="I286" s="1156"/>
      <c r="J286" s="1156"/>
      <c r="K286" s="1156"/>
      <c r="L286" s="1156"/>
      <c r="M286" s="1156"/>
      <c r="N286" s="1156">
        <v>79258916</v>
      </c>
      <c r="O286" s="1156"/>
      <c r="P286" s="1156"/>
      <c r="Q286" s="1156"/>
      <c r="R286" s="1156"/>
      <c r="S286" s="1156"/>
      <c r="T286" s="299"/>
      <c r="U286" s="153" t="s">
        <v>122</v>
      </c>
      <c r="V286" s="168"/>
      <c r="AK286" s="352"/>
      <c r="AL286" s="352"/>
      <c r="AM286" s="352"/>
      <c r="AN286" s="352"/>
      <c r="AO286" s="352"/>
      <c r="AP286" s="352"/>
      <c r="AQ286" s="352"/>
      <c r="AR286" s="352"/>
      <c r="AS286" s="352"/>
      <c r="AT286" s="352"/>
      <c r="AU286" s="352"/>
      <c r="AV286" s="352"/>
      <c r="AW286" s="352"/>
      <c r="AX286" s="352"/>
      <c r="AY286" s="352"/>
      <c r="AZ286" s="352"/>
      <c r="BA286" s="352"/>
      <c r="BB286" s="352"/>
      <c r="BC286" s="352"/>
      <c r="BD286" s="352"/>
      <c r="BE286" s="352"/>
      <c r="BF286" s="352"/>
      <c r="BG286" s="352"/>
      <c r="BH286" s="352"/>
      <c r="BI286" s="352"/>
      <c r="BJ286" s="352"/>
      <c r="BK286" s="352"/>
      <c r="BL286" s="352"/>
      <c r="BM286" s="352"/>
      <c r="BN286" s="352"/>
      <c r="BO286" s="352"/>
    </row>
    <row r="287" spans="1:67" s="19" customFormat="1" ht="20.25" customHeight="1">
      <c r="A287" s="145"/>
      <c r="B287" s="317" t="s">
        <v>123</v>
      </c>
      <c r="C287" s="317"/>
      <c r="D287" s="317"/>
      <c r="E287" s="318"/>
      <c r="F287" s="318"/>
      <c r="G287" s="318"/>
      <c r="H287" s="1156">
        <v>63821898023</v>
      </c>
      <c r="I287" s="1156"/>
      <c r="J287" s="1156"/>
      <c r="K287" s="1156"/>
      <c r="L287" s="1156"/>
      <c r="M287" s="1156"/>
      <c r="N287" s="1156"/>
      <c r="O287" s="1156"/>
      <c r="P287" s="1156"/>
      <c r="Q287" s="1156"/>
      <c r="R287" s="1156"/>
      <c r="S287" s="1156"/>
      <c r="T287" s="299"/>
      <c r="U287" s="355"/>
      <c r="V287" s="168"/>
      <c r="AK287" s="352"/>
      <c r="AL287" s="352"/>
      <c r="AM287" s="352"/>
      <c r="AN287" s="352"/>
      <c r="AO287" s="352"/>
      <c r="AP287" s="352"/>
      <c r="AQ287" s="352"/>
      <c r="AR287" s="352"/>
      <c r="AS287" s="352"/>
      <c r="AT287" s="352"/>
      <c r="AU287" s="352"/>
      <c r="AV287" s="352"/>
      <c r="AW287" s="352"/>
      <c r="AX287" s="352"/>
      <c r="AY287" s="352"/>
      <c r="AZ287" s="352"/>
      <c r="BA287" s="352"/>
      <c r="BB287" s="352"/>
      <c r="BC287" s="352"/>
      <c r="BD287" s="352"/>
      <c r="BE287" s="352"/>
      <c r="BF287" s="352"/>
      <c r="BG287" s="352"/>
      <c r="BH287" s="352"/>
      <c r="BI287" s="352"/>
      <c r="BJ287" s="352"/>
      <c r="BK287" s="352"/>
      <c r="BL287" s="352"/>
      <c r="BM287" s="352"/>
      <c r="BN287" s="352"/>
      <c r="BO287" s="352"/>
    </row>
    <row r="288" spans="1:67" s="117" customFormat="1" ht="20.25" customHeight="1">
      <c r="A288" s="112"/>
      <c r="B288" s="330"/>
      <c r="C288" s="317" t="s">
        <v>1528</v>
      </c>
      <c r="D288" s="330"/>
      <c r="E288" s="174"/>
      <c r="F288" s="174"/>
      <c r="G288" s="174"/>
      <c r="H288" s="1152">
        <f>SUM(H284:M287)</f>
        <v>97969433816</v>
      </c>
      <c r="I288" s="1152"/>
      <c r="J288" s="1152"/>
      <c r="K288" s="1152"/>
      <c r="L288" s="1152"/>
      <c r="M288" s="1152"/>
      <c r="N288" s="1152">
        <f>SUM(N284:S287)</f>
        <v>79258916</v>
      </c>
      <c r="O288" s="1152"/>
      <c r="P288" s="1152"/>
      <c r="Q288" s="1152"/>
      <c r="R288" s="1152"/>
      <c r="S288" s="1152"/>
      <c r="T288" s="120">
        <v>0</v>
      </c>
      <c r="U288" s="118"/>
      <c r="V288" s="116"/>
      <c r="AK288" s="181"/>
      <c r="AL288" s="181"/>
      <c r="AM288" s="181"/>
      <c r="AN288" s="181"/>
      <c r="AO288" s="181"/>
      <c r="AP288" s="181"/>
      <c r="AQ288" s="181"/>
      <c r="AR288" s="181"/>
      <c r="AS288" s="181"/>
      <c r="AT288" s="181"/>
      <c r="AU288" s="181"/>
      <c r="AV288" s="181"/>
      <c r="AW288" s="181"/>
      <c r="AX288" s="181"/>
      <c r="AY288" s="181"/>
      <c r="AZ288" s="181"/>
      <c r="BA288" s="181"/>
      <c r="BB288" s="181"/>
      <c r="BC288" s="181"/>
      <c r="BD288" s="181"/>
      <c r="BE288" s="181"/>
      <c r="BF288" s="181"/>
      <c r="BG288" s="181"/>
      <c r="BH288" s="181"/>
      <c r="BI288" s="181"/>
      <c r="BJ288" s="181"/>
      <c r="BK288" s="181"/>
      <c r="BL288" s="181"/>
      <c r="BM288" s="181"/>
      <c r="BN288" s="181"/>
      <c r="BO288" s="181"/>
    </row>
    <row r="289" spans="1:67" s="117" customFormat="1" ht="20.25" customHeight="1">
      <c r="A289" s="112">
        <v>18</v>
      </c>
      <c r="B289" s="330" t="s">
        <v>124</v>
      </c>
      <c r="C289" s="330"/>
      <c r="D289" s="330"/>
      <c r="E289" s="174"/>
      <c r="F289" s="174"/>
      <c r="G289" s="174"/>
      <c r="H289" s="1158" t="str">
        <f>H283</f>
        <v>Cuối kỳ</v>
      </c>
      <c r="I289" s="1158"/>
      <c r="J289" s="1158"/>
      <c r="K289" s="1158"/>
      <c r="L289" s="1158"/>
      <c r="M289" s="1158"/>
      <c r="N289" s="1158" t="s">
        <v>1518</v>
      </c>
      <c r="O289" s="1158"/>
      <c r="P289" s="1158"/>
      <c r="Q289" s="1158"/>
      <c r="R289" s="1158"/>
      <c r="S289" s="1158"/>
      <c r="T289" s="114"/>
      <c r="U289" s="118" t="s">
        <v>125</v>
      </c>
      <c r="V289" s="116"/>
      <c r="AK289" s="181"/>
      <c r="AL289" s="181"/>
      <c r="AM289" s="181"/>
      <c r="AN289" s="181"/>
      <c r="AO289" s="181"/>
      <c r="AP289" s="181"/>
      <c r="AQ289" s="181"/>
      <c r="AR289" s="181"/>
      <c r="AS289" s="181"/>
      <c r="AT289" s="181"/>
      <c r="AU289" s="181"/>
      <c r="AV289" s="181"/>
      <c r="AW289" s="181"/>
      <c r="AX289" s="181"/>
      <c r="AY289" s="181"/>
      <c r="AZ289" s="181"/>
      <c r="BA289" s="181"/>
      <c r="BB289" s="181"/>
      <c r="BC289" s="181"/>
      <c r="BD289" s="181"/>
      <c r="BE289" s="181"/>
      <c r="BF289" s="181"/>
      <c r="BG289" s="181"/>
      <c r="BH289" s="181"/>
      <c r="BI289" s="181"/>
      <c r="BJ289" s="181"/>
      <c r="BK289" s="181"/>
      <c r="BL289" s="181"/>
      <c r="BM289" s="181"/>
      <c r="BN289" s="181"/>
      <c r="BO289" s="181"/>
    </row>
    <row r="290" spans="1:67" s="19" customFormat="1" ht="20.25" customHeight="1">
      <c r="A290" s="145"/>
      <c r="B290" s="317" t="s">
        <v>126</v>
      </c>
      <c r="C290" s="317"/>
      <c r="D290" s="317"/>
      <c r="E290" s="318"/>
      <c r="F290" s="318"/>
      <c r="G290" s="318"/>
      <c r="H290" s="1156"/>
      <c r="I290" s="1156"/>
      <c r="J290" s="1156"/>
      <c r="K290" s="1156"/>
      <c r="L290" s="1156"/>
      <c r="M290" s="1156"/>
      <c r="N290" s="1156"/>
      <c r="O290" s="1156"/>
      <c r="P290" s="1156"/>
      <c r="Q290" s="1156"/>
      <c r="R290" s="1156"/>
      <c r="S290" s="1156"/>
      <c r="T290" s="299"/>
      <c r="U290" s="153"/>
      <c r="V290" s="168">
        <v>695435231</v>
      </c>
      <c r="AK290" s="352"/>
      <c r="AL290" s="352"/>
      <c r="AM290" s="352"/>
      <c r="AN290" s="352"/>
      <c r="AO290" s="352"/>
      <c r="AP290" s="352"/>
      <c r="AQ290" s="352"/>
      <c r="AR290" s="352"/>
      <c r="AS290" s="352"/>
      <c r="AT290" s="352"/>
      <c r="AU290" s="352"/>
      <c r="AV290" s="352"/>
      <c r="AW290" s="352"/>
      <c r="AX290" s="352"/>
      <c r="AY290" s="352"/>
      <c r="AZ290" s="352"/>
      <c r="BA290" s="352"/>
      <c r="BB290" s="352"/>
      <c r="BC290" s="352"/>
      <c r="BD290" s="352"/>
      <c r="BE290" s="352"/>
      <c r="BF290" s="352"/>
      <c r="BG290" s="352"/>
      <c r="BH290" s="352"/>
      <c r="BI290" s="352"/>
      <c r="BJ290" s="352"/>
      <c r="BK290" s="352"/>
      <c r="BL290" s="352"/>
      <c r="BM290" s="352"/>
      <c r="BN290" s="352"/>
      <c r="BO290" s="352"/>
    </row>
    <row r="291" spans="1:67" s="19" customFormat="1" ht="20.25" customHeight="1">
      <c r="A291" s="145"/>
      <c r="B291" s="317" t="s">
        <v>127</v>
      </c>
      <c r="C291" s="317"/>
      <c r="D291" s="317"/>
      <c r="E291" s="318"/>
      <c r="F291" s="318"/>
      <c r="G291" s="318"/>
      <c r="H291" s="1166">
        <v>104818196</v>
      </c>
      <c r="I291" s="1166"/>
      <c r="J291" s="1166"/>
      <c r="K291" s="1166"/>
      <c r="L291" s="1166"/>
      <c r="M291" s="1166"/>
      <c r="N291" s="1166">
        <v>195172379</v>
      </c>
      <c r="O291" s="1166"/>
      <c r="P291" s="1166"/>
      <c r="Q291" s="1166"/>
      <c r="R291" s="1166"/>
      <c r="S291" s="1166"/>
      <c r="T291" s="299"/>
      <c r="U291" s="153" t="s">
        <v>128</v>
      </c>
      <c r="V291" s="168">
        <v>1787946959</v>
      </c>
      <c r="AK291" s="352"/>
      <c r="AL291" s="352"/>
      <c r="AM291" s="352"/>
      <c r="AN291" s="352"/>
      <c r="AO291" s="352"/>
      <c r="AP291" s="352"/>
      <c r="AQ291" s="352"/>
      <c r="AR291" s="352"/>
      <c r="AS291" s="352"/>
      <c r="AT291" s="352"/>
      <c r="AU291" s="352"/>
      <c r="AV291" s="352"/>
      <c r="AW291" s="352"/>
      <c r="AX291" s="352"/>
      <c r="AY291" s="352"/>
      <c r="AZ291" s="352"/>
      <c r="BA291" s="352"/>
      <c r="BB291" s="352"/>
      <c r="BC291" s="352"/>
      <c r="BD291" s="352"/>
      <c r="BE291" s="352"/>
      <c r="BF291" s="352"/>
      <c r="BG291" s="352"/>
      <c r="BH291" s="352"/>
      <c r="BI291" s="352"/>
      <c r="BJ291" s="352"/>
      <c r="BK291" s="352"/>
      <c r="BL291" s="352"/>
      <c r="BM291" s="352"/>
      <c r="BN291" s="352"/>
      <c r="BO291" s="352"/>
    </row>
    <row r="292" spans="1:67" s="19" customFormat="1" ht="20.25" customHeight="1">
      <c r="A292" s="145"/>
      <c r="B292" s="317" t="s">
        <v>129</v>
      </c>
      <c r="C292" s="317"/>
      <c r="D292" s="317"/>
      <c r="E292" s="318"/>
      <c r="F292" s="318"/>
      <c r="G292" s="318"/>
      <c r="H292" s="1151"/>
      <c r="I292" s="1151"/>
      <c r="J292" s="1151"/>
      <c r="K292" s="1151"/>
      <c r="L292" s="1151"/>
      <c r="M292" s="1151"/>
      <c r="N292" s="1151"/>
      <c r="O292" s="1151"/>
      <c r="P292" s="1151"/>
      <c r="Q292" s="1151"/>
      <c r="R292" s="1151"/>
      <c r="S292" s="1151"/>
      <c r="T292" s="299"/>
      <c r="U292" s="153" t="s">
        <v>130</v>
      </c>
      <c r="V292" s="168">
        <v>488383679</v>
      </c>
      <c r="AK292" s="352"/>
      <c r="AL292" s="352"/>
      <c r="AM292" s="352"/>
      <c r="AN292" s="352"/>
      <c r="AO292" s="352"/>
      <c r="AP292" s="352"/>
      <c r="AQ292" s="352"/>
      <c r="AR292" s="352"/>
      <c r="AS292" s="352"/>
      <c r="AT292" s="352"/>
      <c r="AU292" s="352"/>
      <c r="AV292" s="352"/>
      <c r="AW292" s="352"/>
      <c r="AX292" s="352"/>
      <c r="AY292" s="352"/>
      <c r="AZ292" s="352"/>
      <c r="BA292" s="352"/>
      <c r="BB292" s="352"/>
      <c r="BC292" s="352"/>
      <c r="BD292" s="352"/>
      <c r="BE292" s="352"/>
      <c r="BF292" s="352"/>
      <c r="BG292" s="352"/>
      <c r="BH292" s="352"/>
      <c r="BI292" s="352"/>
      <c r="BJ292" s="352"/>
      <c r="BK292" s="352"/>
      <c r="BL292" s="352"/>
      <c r="BM292" s="352"/>
      <c r="BN292" s="352"/>
      <c r="BO292" s="352"/>
    </row>
    <row r="293" spans="1:67" s="19" customFormat="1" ht="20.25" customHeight="1">
      <c r="A293" s="145"/>
      <c r="B293" s="317" t="s">
        <v>131</v>
      </c>
      <c r="C293" s="317"/>
      <c r="D293" s="317"/>
      <c r="E293" s="318"/>
      <c r="F293" s="318"/>
      <c r="G293" s="318"/>
      <c r="H293" s="1156">
        <v>744015</v>
      </c>
      <c r="I293" s="1156"/>
      <c r="J293" s="1156"/>
      <c r="K293" s="1156"/>
      <c r="L293" s="1156"/>
      <c r="M293" s="1156"/>
      <c r="N293" s="1156"/>
      <c r="O293" s="1156"/>
      <c r="P293" s="1156"/>
      <c r="Q293" s="1156"/>
      <c r="R293" s="1156"/>
      <c r="S293" s="1156"/>
      <c r="T293" s="299"/>
      <c r="U293" s="153" t="s">
        <v>132</v>
      </c>
      <c r="V293" s="168">
        <v>117814850397</v>
      </c>
      <c r="AK293" s="352"/>
      <c r="AL293" s="352"/>
      <c r="AM293" s="352"/>
      <c r="AN293" s="352"/>
      <c r="AO293" s="352"/>
      <c r="AP293" s="352"/>
      <c r="AQ293" s="352"/>
      <c r="AR293" s="352"/>
      <c r="AS293" s="352"/>
      <c r="AT293" s="352"/>
      <c r="AU293" s="352"/>
      <c r="AV293" s="352"/>
      <c r="AW293" s="352"/>
      <c r="AX293" s="352"/>
      <c r="AY293" s="352"/>
      <c r="AZ293" s="352"/>
      <c r="BA293" s="352"/>
      <c r="BB293" s="352"/>
      <c r="BC293" s="352"/>
      <c r="BD293" s="352"/>
      <c r="BE293" s="352"/>
      <c r="BF293" s="352"/>
      <c r="BG293" s="352"/>
      <c r="BH293" s="352"/>
      <c r="BI293" s="352"/>
      <c r="BJ293" s="352"/>
      <c r="BK293" s="352"/>
      <c r="BL293" s="352"/>
      <c r="BM293" s="352"/>
      <c r="BN293" s="352"/>
      <c r="BO293" s="352"/>
    </row>
    <row r="294" spans="1:67" s="19" customFormat="1" ht="20.25" customHeight="1">
      <c r="A294" s="145"/>
      <c r="B294" s="317" t="s">
        <v>133</v>
      </c>
      <c r="C294" s="317"/>
      <c r="D294" s="317"/>
      <c r="E294" s="318"/>
      <c r="F294" s="318"/>
      <c r="G294" s="318"/>
      <c r="H294" s="1409">
        <v>141198586</v>
      </c>
      <c r="I294" s="1409"/>
      <c r="J294" s="1409"/>
      <c r="K294" s="1409"/>
      <c r="L294" s="1409"/>
      <c r="M294" s="1409"/>
      <c r="N294" s="1409">
        <v>71191981</v>
      </c>
      <c r="O294" s="1409"/>
      <c r="P294" s="1409"/>
      <c r="Q294" s="1409"/>
      <c r="R294" s="1409"/>
      <c r="S294" s="1409"/>
      <c r="T294" s="299"/>
      <c r="U294" s="347" t="s">
        <v>766</v>
      </c>
      <c r="V294" s="168">
        <v>28512348</v>
      </c>
      <c r="AK294" s="352"/>
      <c r="AL294" s="352"/>
      <c r="AM294" s="352"/>
      <c r="AN294" s="352"/>
      <c r="AO294" s="352"/>
      <c r="AP294" s="352"/>
      <c r="AQ294" s="352"/>
      <c r="AR294" s="352"/>
      <c r="AS294" s="352"/>
      <c r="AT294" s="352"/>
      <c r="AU294" s="352"/>
      <c r="AV294" s="352"/>
      <c r="AW294" s="352"/>
      <c r="AX294" s="352"/>
      <c r="AY294" s="352"/>
      <c r="AZ294" s="352"/>
      <c r="BA294" s="352"/>
      <c r="BB294" s="352"/>
      <c r="BC294" s="352"/>
      <c r="BD294" s="352"/>
      <c r="BE294" s="352"/>
      <c r="BF294" s="352"/>
      <c r="BG294" s="352"/>
      <c r="BH294" s="352"/>
      <c r="BI294" s="352"/>
      <c r="BJ294" s="352"/>
      <c r="BK294" s="352"/>
      <c r="BL294" s="352"/>
      <c r="BM294" s="352"/>
      <c r="BN294" s="352"/>
      <c r="BO294" s="352"/>
    </row>
    <row r="295" spans="1:67" s="19" customFormat="1" ht="20.25" customHeight="1">
      <c r="A295" s="145"/>
      <c r="B295" s="317" t="s">
        <v>134</v>
      </c>
      <c r="C295" s="317"/>
      <c r="D295" s="317"/>
      <c r="E295" s="318"/>
      <c r="F295" s="318"/>
      <c r="G295" s="318"/>
      <c r="H295" s="1156"/>
      <c r="I295" s="1156"/>
      <c r="J295" s="1156"/>
      <c r="K295" s="1156"/>
      <c r="L295" s="1156"/>
      <c r="M295" s="1156"/>
      <c r="N295" s="1156"/>
      <c r="O295" s="1156"/>
      <c r="P295" s="1156"/>
      <c r="Q295" s="1156"/>
      <c r="R295" s="1156"/>
      <c r="S295" s="1156"/>
      <c r="T295" s="299"/>
      <c r="U295" s="153"/>
      <c r="V295" s="168">
        <v>150064759</v>
      </c>
      <c r="AK295" s="352"/>
      <c r="AL295" s="352"/>
      <c r="AM295" s="352"/>
      <c r="AN295" s="352"/>
      <c r="AO295" s="352"/>
      <c r="AP295" s="352"/>
      <c r="AQ295" s="352"/>
      <c r="AR295" s="352"/>
      <c r="AS295" s="352"/>
      <c r="AT295" s="352"/>
      <c r="AU295" s="352"/>
      <c r="AV295" s="352"/>
      <c r="AW295" s="352"/>
      <c r="AX295" s="352"/>
      <c r="AY295" s="352"/>
      <c r="AZ295" s="352"/>
      <c r="BA295" s="352"/>
      <c r="BB295" s="352"/>
      <c r="BC295" s="352"/>
      <c r="BD295" s="352"/>
      <c r="BE295" s="352"/>
      <c r="BF295" s="352"/>
      <c r="BG295" s="352"/>
      <c r="BH295" s="352"/>
      <c r="BI295" s="352"/>
      <c r="BJ295" s="352"/>
      <c r="BK295" s="352"/>
      <c r="BL295" s="352"/>
      <c r="BM295" s="352"/>
      <c r="BN295" s="352"/>
      <c r="BO295" s="352"/>
    </row>
    <row r="296" spans="1:67" s="19" customFormat="1" ht="20.25" customHeight="1">
      <c r="A296" s="145"/>
      <c r="B296" s="317" t="s">
        <v>135</v>
      </c>
      <c r="C296" s="317"/>
      <c r="D296" s="317"/>
      <c r="E296" s="318"/>
      <c r="F296" s="318"/>
      <c r="G296" s="318"/>
      <c r="H296" s="162"/>
      <c r="I296" s="162"/>
      <c r="J296" s="162"/>
      <c r="K296" s="162"/>
      <c r="L296" s="162"/>
      <c r="M296" s="162"/>
      <c r="N296" s="162"/>
      <c r="O296" s="162"/>
      <c r="P296" s="162"/>
      <c r="Q296" s="162"/>
      <c r="R296" s="162"/>
      <c r="S296" s="162"/>
      <c r="T296" s="299"/>
      <c r="U296" s="153"/>
      <c r="V296" s="168">
        <v>1003295.1104321945</v>
      </c>
      <c r="AK296" s="352"/>
      <c r="AL296" s="352"/>
      <c r="AM296" s="352"/>
      <c r="AN296" s="352"/>
      <c r="AO296" s="352"/>
      <c r="AP296" s="352"/>
      <c r="AQ296" s="352"/>
      <c r="AR296" s="352"/>
      <c r="AS296" s="352"/>
      <c r="AT296" s="352"/>
      <c r="AU296" s="352"/>
      <c r="AV296" s="352"/>
      <c r="AW296" s="352"/>
      <c r="AX296" s="352"/>
      <c r="AY296" s="352"/>
      <c r="AZ296" s="352"/>
      <c r="BA296" s="352"/>
      <c r="BB296" s="352"/>
      <c r="BC296" s="352"/>
      <c r="BD296" s="352"/>
      <c r="BE296" s="352"/>
      <c r="BF296" s="352"/>
      <c r="BG296" s="352"/>
      <c r="BH296" s="352"/>
      <c r="BI296" s="352"/>
      <c r="BJ296" s="352"/>
      <c r="BK296" s="352"/>
      <c r="BL296" s="352"/>
      <c r="BM296" s="352"/>
      <c r="BN296" s="352"/>
      <c r="BO296" s="352"/>
    </row>
    <row r="297" spans="1:67" s="19" customFormat="1" ht="20.25" customHeight="1">
      <c r="A297" s="145"/>
      <c r="B297" s="317" t="s">
        <v>136</v>
      </c>
      <c r="C297" s="317"/>
      <c r="D297" s="317"/>
      <c r="E297" s="318"/>
      <c r="F297" s="318"/>
      <c r="G297" s="318"/>
      <c r="H297" s="1156"/>
      <c r="I297" s="1156"/>
      <c r="J297" s="1156"/>
      <c r="K297" s="1156"/>
      <c r="L297" s="1156"/>
      <c r="M297" s="1156"/>
      <c r="N297" s="1156"/>
      <c r="O297" s="1156"/>
      <c r="P297" s="1156"/>
      <c r="Q297" s="1156"/>
      <c r="R297" s="1156"/>
      <c r="S297" s="1156"/>
      <c r="T297" s="299"/>
      <c r="U297" s="153"/>
      <c r="V297" s="168">
        <f>SUM(V290:V295)</f>
        <v>120965193373</v>
      </c>
      <c r="AK297" s="352"/>
      <c r="AL297" s="352"/>
      <c r="AM297" s="352"/>
      <c r="AN297" s="352"/>
      <c r="AO297" s="352"/>
      <c r="AP297" s="352"/>
      <c r="AQ297" s="352"/>
      <c r="AR297" s="352"/>
      <c r="AS297" s="352"/>
      <c r="AT297" s="352"/>
      <c r="AU297" s="352"/>
      <c r="AV297" s="352"/>
      <c r="AW297" s="352"/>
      <c r="AX297" s="352"/>
      <c r="AY297" s="352"/>
      <c r="AZ297" s="352"/>
      <c r="BA297" s="352"/>
      <c r="BB297" s="352"/>
      <c r="BC297" s="352"/>
      <c r="BD297" s="352"/>
      <c r="BE297" s="352"/>
      <c r="BF297" s="352"/>
      <c r="BG297" s="352"/>
      <c r="BH297" s="352"/>
      <c r="BI297" s="352"/>
      <c r="BJ297" s="352"/>
      <c r="BK297" s="352"/>
      <c r="BL297" s="352"/>
      <c r="BM297" s="352"/>
      <c r="BN297" s="352"/>
      <c r="BO297" s="352"/>
    </row>
    <row r="298" spans="1:67" s="19" customFormat="1" ht="20.25" customHeight="1">
      <c r="A298" s="145"/>
      <c r="B298" s="317" t="s">
        <v>137</v>
      </c>
      <c r="C298" s="317"/>
      <c r="D298" s="317"/>
      <c r="E298" s="318"/>
      <c r="F298" s="318"/>
      <c r="G298" s="318"/>
      <c r="H298" s="1156"/>
      <c r="I298" s="1156"/>
      <c r="J298" s="1156"/>
      <c r="K298" s="1156"/>
      <c r="L298" s="1156"/>
      <c r="M298" s="1156"/>
      <c r="N298" s="1156"/>
      <c r="O298" s="1156"/>
      <c r="P298" s="1156"/>
      <c r="Q298" s="1156"/>
      <c r="R298" s="1156"/>
      <c r="S298" s="1156"/>
      <c r="T298" s="357"/>
      <c r="U298" s="153"/>
      <c r="V298" s="168">
        <v>123325688013</v>
      </c>
      <c r="AK298" s="352"/>
      <c r="AL298" s="352"/>
      <c r="AM298" s="352"/>
      <c r="AN298" s="352"/>
      <c r="AO298" s="352"/>
      <c r="AP298" s="352"/>
      <c r="AQ298" s="352"/>
      <c r="AR298" s="352"/>
      <c r="AS298" s="352"/>
      <c r="AT298" s="352"/>
      <c r="AU298" s="352"/>
      <c r="AV298" s="352"/>
      <c r="AW298" s="352"/>
      <c r="AX298" s="352"/>
      <c r="AY298" s="352"/>
      <c r="AZ298" s="352"/>
      <c r="BA298" s="352"/>
      <c r="BB298" s="352"/>
      <c r="BC298" s="352"/>
      <c r="BD298" s="352"/>
      <c r="BE298" s="352"/>
      <c r="BF298" s="352"/>
      <c r="BG298" s="352"/>
      <c r="BH298" s="352"/>
      <c r="BI298" s="352"/>
      <c r="BJ298" s="352"/>
      <c r="BK298" s="352"/>
      <c r="BL298" s="352"/>
      <c r="BM298" s="352"/>
      <c r="BN298" s="352"/>
      <c r="BO298" s="352"/>
    </row>
    <row r="299" spans="1:67" s="19" customFormat="1" ht="20.25" customHeight="1">
      <c r="A299" s="145"/>
      <c r="B299" s="317" t="s">
        <v>138</v>
      </c>
      <c r="C299" s="317"/>
      <c r="D299" s="317"/>
      <c r="E299" s="318"/>
      <c r="F299" s="318"/>
      <c r="G299" s="318"/>
      <c r="H299" s="1178"/>
      <c r="I299" s="1178"/>
      <c r="J299" s="1178"/>
      <c r="K299" s="1178"/>
      <c r="L299" s="1178"/>
      <c r="M299" s="1178"/>
      <c r="N299" s="1156"/>
      <c r="O299" s="1156"/>
      <c r="P299" s="1156"/>
      <c r="Q299" s="1156"/>
      <c r="R299" s="1156"/>
      <c r="S299" s="1156"/>
      <c r="T299" s="357"/>
      <c r="U299" s="153"/>
      <c r="V299" s="168"/>
      <c r="AK299" s="352"/>
      <c r="AL299" s="352"/>
      <c r="AM299" s="352"/>
      <c r="AN299" s="352"/>
      <c r="AO299" s="352"/>
      <c r="AP299" s="352"/>
      <c r="AQ299" s="352"/>
      <c r="AR299" s="352"/>
      <c r="AS299" s="352"/>
      <c r="AT299" s="352"/>
      <c r="AU299" s="352"/>
      <c r="AV299" s="352"/>
      <c r="AW299" s="352"/>
      <c r="AX299" s="352"/>
      <c r="AY299" s="352"/>
      <c r="AZ299" s="352"/>
      <c r="BA299" s="352"/>
      <c r="BB299" s="352"/>
      <c r="BC299" s="352"/>
      <c r="BD299" s="352"/>
      <c r="BE299" s="352"/>
      <c r="BF299" s="352"/>
      <c r="BG299" s="352"/>
      <c r="BH299" s="352"/>
      <c r="BI299" s="352"/>
      <c r="BJ299" s="352"/>
      <c r="BK299" s="352"/>
      <c r="BL299" s="352"/>
      <c r="BM299" s="352"/>
      <c r="BN299" s="352"/>
      <c r="BO299" s="352"/>
    </row>
    <row r="300" spans="1:67" s="19" customFormat="1" ht="20.25" customHeight="1">
      <c r="A300" s="145"/>
      <c r="B300" s="317" t="s">
        <v>139</v>
      </c>
      <c r="C300" s="317"/>
      <c r="D300" s="317"/>
      <c r="E300" s="318"/>
      <c r="F300" s="318"/>
      <c r="G300" s="318"/>
      <c r="H300" s="1156"/>
      <c r="I300" s="1156"/>
      <c r="J300" s="1156"/>
      <c r="K300" s="1156"/>
      <c r="L300" s="1156"/>
      <c r="M300" s="1156"/>
      <c r="N300" s="1156"/>
      <c r="O300" s="1156"/>
      <c r="P300" s="1156"/>
      <c r="Q300" s="1156"/>
      <c r="R300" s="1156"/>
      <c r="S300" s="1156"/>
      <c r="T300" s="357"/>
      <c r="U300" s="153"/>
      <c r="V300" s="358">
        <f>13179537744+189764418</f>
        <v>13369302162</v>
      </c>
      <c r="AK300" s="352"/>
      <c r="AL300" s="352"/>
      <c r="AM300" s="352"/>
      <c r="AN300" s="352"/>
      <c r="AO300" s="352"/>
      <c r="AP300" s="352"/>
      <c r="AQ300" s="352"/>
      <c r="AR300" s="352"/>
      <c r="AS300" s="352"/>
      <c r="AT300" s="352"/>
      <c r="AU300" s="352"/>
      <c r="AV300" s="352"/>
      <c r="AW300" s="352"/>
      <c r="AX300" s="352"/>
      <c r="AY300" s="352"/>
      <c r="AZ300" s="352"/>
      <c r="BA300" s="352"/>
      <c r="BB300" s="352"/>
      <c r="BC300" s="352"/>
      <c r="BD300" s="352"/>
      <c r="BE300" s="352"/>
      <c r="BF300" s="352"/>
      <c r="BG300" s="352"/>
      <c r="BH300" s="352"/>
      <c r="BI300" s="352"/>
      <c r="BJ300" s="352"/>
      <c r="BK300" s="352"/>
      <c r="BL300" s="352"/>
      <c r="BM300" s="352"/>
      <c r="BN300" s="352"/>
      <c r="BO300" s="352"/>
    </row>
    <row r="301" spans="1:67" s="364" customFormat="1" ht="20.25" customHeight="1">
      <c r="A301" s="359"/>
      <c r="B301" s="360" t="s">
        <v>140</v>
      </c>
      <c r="C301" s="360"/>
      <c r="D301" s="360"/>
      <c r="E301" s="361"/>
      <c r="F301" s="361"/>
      <c r="G301" s="361"/>
      <c r="H301" s="1151">
        <f>428402119+3991925030-H291-H293-H294</f>
        <v>4173566352</v>
      </c>
      <c r="I301" s="1151"/>
      <c r="J301" s="1151"/>
      <c r="K301" s="1151"/>
      <c r="L301" s="1151"/>
      <c r="M301" s="1151"/>
      <c r="N301" s="1409">
        <v>15119726640</v>
      </c>
      <c r="O301" s="1409"/>
      <c r="P301" s="1409"/>
      <c r="Q301" s="1409"/>
      <c r="R301" s="1409"/>
      <c r="S301" s="1490"/>
      <c r="T301" s="362"/>
      <c r="U301" s="153" t="s">
        <v>141</v>
      </c>
      <c r="V301" s="363">
        <f>V297-V298</f>
        <v>-2360494640</v>
      </c>
      <c r="AK301" s="595"/>
      <c r="AL301" s="595"/>
      <c r="AM301" s="595"/>
      <c r="AN301" s="595"/>
      <c r="AO301" s="595"/>
      <c r="AP301" s="595"/>
      <c r="AQ301" s="595"/>
      <c r="AR301" s="595"/>
      <c r="AS301" s="595"/>
      <c r="AT301" s="595"/>
      <c r="AU301" s="595"/>
      <c r="AV301" s="595"/>
      <c r="AW301" s="595"/>
      <c r="AX301" s="595"/>
      <c r="AY301" s="595"/>
      <c r="AZ301" s="595"/>
      <c r="BA301" s="595"/>
      <c r="BB301" s="595"/>
      <c r="BC301" s="595"/>
      <c r="BD301" s="595"/>
      <c r="BE301" s="595"/>
      <c r="BF301" s="595"/>
      <c r="BG301" s="595"/>
      <c r="BH301" s="595"/>
      <c r="BI301" s="595"/>
      <c r="BJ301" s="595"/>
      <c r="BK301" s="595"/>
      <c r="BL301" s="595"/>
      <c r="BM301" s="595"/>
      <c r="BN301" s="595"/>
      <c r="BO301" s="595"/>
    </row>
    <row r="302" spans="1:67" s="19" customFormat="1" ht="18" customHeight="1">
      <c r="A302" s="145"/>
      <c r="B302" s="317"/>
      <c r="C302" s="317" t="s">
        <v>1528</v>
      </c>
      <c r="D302" s="330"/>
      <c r="E302" s="174"/>
      <c r="F302" s="174"/>
      <c r="G302" s="174"/>
      <c r="H302" s="1152">
        <f>SUM(H291:M301)</f>
        <v>4420327149</v>
      </c>
      <c r="I302" s="1152"/>
      <c r="J302" s="1152"/>
      <c r="K302" s="1152"/>
      <c r="L302" s="1152"/>
      <c r="M302" s="1152"/>
      <c r="N302" s="1152">
        <f>SUM(N290:S301)</f>
        <v>15386091000</v>
      </c>
      <c r="O302" s="1152"/>
      <c r="P302" s="1152"/>
      <c r="Q302" s="1152"/>
      <c r="R302" s="1152"/>
      <c r="S302" s="1152"/>
      <c r="T302" s="120">
        <v>0</v>
      </c>
      <c r="U302" s="153"/>
      <c r="V302" s="168">
        <v>4420327149</v>
      </c>
      <c r="AK302" s="352"/>
      <c r="AL302" s="352"/>
      <c r="AM302" s="352"/>
      <c r="AN302" s="352"/>
      <c r="AO302" s="352"/>
      <c r="AP302" s="352"/>
      <c r="AQ302" s="352"/>
      <c r="AR302" s="352"/>
      <c r="AS302" s="352"/>
      <c r="AT302" s="352"/>
      <c r="AU302" s="352"/>
      <c r="AV302" s="352"/>
      <c r="AW302" s="352"/>
      <c r="AX302" s="352"/>
      <c r="AY302" s="352"/>
      <c r="AZ302" s="352"/>
      <c r="BA302" s="352"/>
      <c r="BB302" s="352"/>
      <c r="BC302" s="352"/>
      <c r="BD302" s="352"/>
      <c r="BE302" s="352"/>
      <c r="BF302" s="352"/>
      <c r="BG302" s="352"/>
      <c r="BH302" s="352"/>
      <c r="BI302" s="352"/>
      <c r="BJ302" s="352"/>
      <c r="BK302" s="352"/>
      <c r="BL302" s="352"/>
      <c r="BM302" s="352"/>
      <c r="BN302" s="352"/>
      <c r="BO302" s="352"/>
    </row>
    <row r="303" spans="1:67" s="117" customFormat="1" ht="20.25" customHeight="1">
      <c r="A303" s="112">
        <v>19</v>
      </c>
      <c r="B303" s="330" t="s">
        <v>142</v>
      </c>
      <c r="C303" s="330"/>
      <c r="D303" s="330"/>
      <c r="E303" s="174"/>
      <c r="F303" s="174"/>
      <c r="G303" s="174"/>
      <c r="H303" s="1158" t="str">
        <f>H289</f>
        <v>Cuối kỳ</v>
      </c>
      <c r="I303" s="1158"/>
      <c r="J303" s="1158"/>
      <c r="K303" s="1158"/>
      <c r="L303" s="1158"/>
      <c r="M303" s="1158"/>
      <c r="N303" s="1158" t="s">
        <v>1518</v>
      </c>
      <c r="O303" s="1158"/>
      <c r="P303" s="1158"/>
      <c r="Q303" s="1158"/>
      <c r="R303" s="1158"/>
      <c r="S303" s="1158"/>
      <c r="T303" s="114"/>
      <c r="U303" s="118"/>
      <c r="V303" s="116">
        <v>875694336</v>
      </c>
      <c r="AK303" s="181"/>
      <c r="AL303" s="181"/>
      <c r="AM303" s="181"/>
      <c r="AN303" s="181"/>
      <c r="AO303" s="181"/>
      <c r="AP303" s="181"/>
      <c r="AQ303" s="181"/>
      <c r="AR303" s="181"/>
      <c r="AS303" s="181"/>
      <c r="AT303" s="181"/>
      <c r="AU303" s="181"/>
      <c r="AV303" s="181"/>
      <c r="AW303" s="181"/>
      <c r="AX303" s="181"/>
      <c r="AY303" s="181"/>
      <c r="AZ303" s="181"/>
      <c r="BA303" s="181"/>
      <c r="BB303" s="181"/>
      <c r="BC303" s="181"/>
      <c r="BD303" s="181"/>
      <c r="BE303" s="181"/>
      <c r="BF303" s="181"/>
      <c r="BG303" s="181"/>
      <c r="BH303" s="181"/>
      <c r="BI303" s="181"/>
      <c r="BJ303" s="181"/>
      <c r="BK303" s="181"/>
      <c r="BL303" s="181"/>
      <c r="BM303" s="181"/>
      <c r="BN303" s="181"/>
      <c r="BO303" s="181"/>
    </row>
    <row r="304" spans="1:67" s="19" customFormat="1" ht="29.25" customHeight="1">
      <c r="A304" s="145"/>
      <c r="B304" s="1224" t="s">
        <v>143</v>
      </c>
      <c r="C304" s="1224"/>
      <c r="D304" s="1224"/>
      <c r="E304" s="1224"/>
      <c r="F304" s="1224"/>
      <c r="G304" s="1224"/>
      <c r="H304" s="1156">
        <v>31161285742</v>
      </c>
      <c r="I304" s="1156"/>
      <c r="J304" s="1156"/>
      <c r="K304" s="1156"/>
      <c r="L304" s="1156"/>
      <c r="M304" s="1156"/>
      <c r="N304" s="1156">
        <v>39730483173</v>
      </c>
      <c r="O304" s="1156"/>
      <c r="P304" s="1156"/>
      <c r="Q304" s="1156"/>
      <c r="R304" s="1156"/>
      <c r="S304" s="1156"/>
      <c r="T304" s="152">
        <v>0</v>
      </c>
      <c r="U304" s="153" t="s">
        <v>144</v>
      </c>
      <c r="V304" s="168">
        <v>2140071581</v>
      </c>
      <c r="AK304" s="352"/>
      <c r="AL304" s="352"/>
      <c r="AM304" s="352"/>
      <c r="AN304" s="352"/>
      <c r="AO304" s="352"/>
      <c r="AP304" s="352"/>
      <c r="AQ304" s="352"/>
      <c r="AR304" s="352"/>
      <c r="AS304" s="352"/>
      <c r="AT304" s="352"/>
      <c r="AU304" s="352"/>
      <c r="AV304" s="352"/>
      <c r="AW304" s="352"/>
      <c r="AX304" s="352"/>
      <c r="AY304" s="352"/>
      <c r="AZ304" s="352"/>
      <c r="BA304" s="352"/>
      <c r="BB304" s="352"/>
      <c r="BC304" s="352"/>
      <c r="BD304" s="352"/>
      <c r="BE304" s="352"/>
      <c r="BF304" s="352"/>
      <c r="BG304" s="352"/>
      <c r="BH304" s="352"/>
      <c r="BI304" s="352"/>
      <c r="BJ304" s="352"/>
      <c r="BK304" s="352"/>
      <c r="BL304" s="352"/>
      <c r="BM304" s="352"/>
      <c r="BN304" s="352"/>
      <c r="BO304" s="352"/>
    </row>
    <row r="305" spans="1:67" s="19" customFormat="1" ht="28.5" customHeight="1">
      <c r="A305" s="145"/>
      <c r="B305" s="1702" t="s">
        <v>145</v>
      </c>
      <c r="C305" s="1702"/>
      <c r="D305" s="1702"/>
      <c r="E305" s="1702"/>
      <c r="F305" s="1702"/>
      <c r="G305" s="1702"/>
      <c r="H305" s="1156">
        <v>0</v>
      </c>
      <c r="I305" s="1156"/>
      <c r="J305" s="1156"/>
      <c r="K305" s="1156"/>
      <c r="L305" s="1156"/>
      <c r="M305" s="1156"/>
      <c r="N305" s="1156">
        <v>0</v>
      </c>
      <c r="O305" s="1156"/>
      <c r="P305" s="1156"/>
      <c r="Q305" s="1156"/>
      <c r="R305" s="1156"/>
      <c r="S305" s="1156"/>
      <c r="T305" s="152">
        <v>0</v>
      </c>
      <c r="U305" s="153" t="s">
        <v>146</v>
      </c>
      <c r="V305" s="168">
        <f>V303+V304</f>
        <v>3015765917</v>
      </c>
      <c r="AK305" s="352"/>
      <c r="AL305" s="352"/>
      <c r="AM305" s="352"/>
      <c r="AN305" s="352"/>
      <c r="AO305" s="352"/>
      <c r="AP305" s="352"/>
      <c r="AQ305" s="352"/>
      <c r="AR305" s="352"/>
      <c r="AS305" s="352"/>
      <c r="AT305" s="352"/>
      <c r="AU305" s="352"/>
      <c r="AV305" s="352"/>
      <c r="AW305" s="352"/>
      <c r="AX305" s="352"/>
      <c r="AY305" s="352"/>
      <c r="AZ305" s="352"/>
      <c r="BA305" s="352"/>
      <c r="BB305" s="352"/>
      <c r="BC305" s="352"/>
      <c r="BD305" s="352"/>
      <c r="BE305" s="352"/>
      <c r="BF305" s="352"/>
      <c r="BG305" s="352"/>
      <c r="BH305" s="352"/>
      <c r="BI305" s="352"/>
      <c r="BJ305" s="352"/>
      <c r="BK305" s="352"/>
      <c r="BL305" s="352"/>
      <c r="BM305" s="352"/>
      <c r="BN305" s="352"/>
      <c r="BO305" s="352"/>
    </row>
    <row r="306" spans="1:67" s="19" customFormat="1" ht="20.25" customHeight="1">
      <c r="A306" s="145"/>
      <c r="B306" s="317" t="s">
        <v>147</v>
      </c>
      <c r="C306" s="317"/>
      <c r="D306" s="317"/>
      <c r="E306" s="318"/>
      <c r="F306" s="318"/>
      <c r="G306" s="318"/>
      <c r="H306" s="1156"/>
      <c r="I306" s="1156"/>
      <c r="J306" s="1156"/>
      <c r="K306" s="1156"/>
      <c r="L306" s="1156"/>
      <c r="M306" s="1156"/>
      <c r="N306" s="1156"/>
      <c r="O306" s="1156"/>
      <c r="P306" s="1156"/>
      <c r="Q306" s="1156"/>
      <c r="R306" s="1156"/>
      <c r="S306" s="1156"/>
      <c r="T306" s="299"/>
      <c r="U306" s="153"/>
      <c r="V306" s="168"/>
      <c r="AK306" s="352"/>
      <c r="AL306" s="352"/>
      <c r="AM306" s="352"/>
      <c r="AN306" s="352"/>
      <c r="AO306" s="352"/>
      <c r="AP306" s="352"/>
      <c r="AQ306" s="352"/>
      <c r="AR306" s="352"/>
      <c r="AS306" s="352"/>
      <c r="AT306" s="352"/>
      <c r="AU306" s="352"/>
      <c r="AV306" s="352"/>
      <c r="AW306" s="352"/>
      <c r="AX306" s="352"/>
      <c r="AY306" s="352"/>
      <c r="AZ306" s="352"/>
      <c r="BA306" s="352"/>
      <c r="BB306" s="352"/>
      <c r="BC306" s="352"/>
      <c r="BD306" s="352"/>
      <c r="BE306" s="352"/>
      <c r="BF306" s="352"/>
      <c r="BG306" s="352"/>
      <c r="BH306" s="352"/>
      <c r="BI306" s="352"/>
      <c r="BJ306" s="352"/>
      <c r="BK306" s="352"/>
      <c r="BL306" s="352"/>
      <c r="BM306" s="352"/>
      <c r="BN306" s="352"/>
      <c r="BO306" s="352"/>
    </row>
    <row r="307" spans="1:67" s="19" customFormat="1" ht="18" customHeight="1">
      <c r="A307" s="145"/>
      <c r="B307" s="317"/>
      <c r="C307" s="317" t="s">
        <v>1528</v>
      </c>
      <c r="D307" s="330"/>
      <c r="E307" s="174"/>
      <c r="F307" s="174"/>
      <c r="G307" s="174"/>
      <c r="H307" s="1152">
        <f>SUM(H304:M306)</f>
        <v>31161285742</v>
      </c>
      <c r="I307" s="1152"/>
      <c r="J307" s="1152"/>
      <c r="K307" s="1152"/>
      <c r="L307" s="1152"/>
      <c r="M307" s="1152"/>
      <c r="N307" s="1152">
        <f>SUM(N304:S306)</f>
        <v>39730483173</v>
      </c>
      <c r="O307" s="1152"/>
      <c r="P307" s="1152"/>
      <c r="Q307" s="1152"/>
      <c r="R307" s="1152"/>
      <c r="S307" s="1152"/>
      <c r="T307" s="299"/>
      <c r="U307" s="365"/>
      <c r="V307" s="168"/>
      <c r="AK307" s="352"/>
      <c r="AL307" s="352"/>
      <c r="AM307" s="352"/>
      <c r="AN307" s="352"/>
      <c r="AO307" s="352"/>
      <c r="AP307" s="352"/>
      <c r="AQ307" s="352"/>
      <c r="AR307" s="352"/>
      <c r="AS307" s="352"/>
      <c r="AT307" s="352"/>
      <c r="AU307" s="352"/>
      <c r="AV307" s="352"/>
      <c r="AW307" s="352"/>
      <c r="AX307" s="352"/>
      <c r="AY307" s="352"/>
      <c r="AZ307" s="352"/>
      <c r="BA307" s="352"/>
      <c r="BB307" s="352"/>
      <c r="BC307" s="352"/>
      <c r="BD307" s="352"/>
      <c r="BE307" s="352"/>
      <c r="BF307" s="352"/>
      <c r="BG307" s="352"/>
      <c r="BH307" s="352"/>
      <c r="BI307" s="352"/>
      <c r="BJ307" s="352"/>
      <c r="BK307" s="352"/>
      <c r="BL307" s="352"/>
      <c r="BM307" s="352"/>
      <c r="BN307" s="352"/>
      <c r="BO307" s="352"/>
    </row>
    <row r="308" spans="1:67" s="117" customFormat="1" ht="20.25" customHeight="1">
      <c r="A308" s="112">
        <v>20</v>
      </c>
      <c r="B308" s="366" t="s">
        <v>148</v>
      </c>
      <c r="C308" s="330"/>
      <c r="D308" s="330"/>
      <c r="E308" s="174"/>
      <c r="F308" s="174"/>
      <c r="G308" s="174"/>
      <c r="H308" s="1158" t="str">
        <f>H303</f>
        <v>Cuối kỳ</v>
      </c>
      <c r="I308" s="1158"/>
      <c r="J308" s="1158"/>
      <c r="K308" s="1158"/>
      <c r="L308" s="1158"/>
      <c r="M308" s="1158"/>
      <c r="N308" s="1158" t="s">
        <v>1518</v>
      </c>
      <c r="O308" s="1158"/>
      <c r="P308" s="1158"/>
      <c r="Q308" s="1158"/>
      <c r="R308" s="1158"/>
      <c r="S308" s="1158"/>
      <c r="T308" s="114"/>
      <c r="U308" s="118"/>
      <c r="V308" s="116"/>
      <c r="AK308" s="181"/>
      <c r="AL308" s="181"/>
      <c r="AM308" s="181"/>
      <c r="AN308" s="181"/>
      <c r="AO308" s="181"/>
      <c r="AP308" s="181"/>
      <c r="AQ308" s="181"/>
      <c r="AR308" s="181"/>
      <c r="AS308" s="181"/>
      <c r="AT308" s="181"/>
      <c r="AU308" s="181"/>
      <c r="AV308" s="181"/>
      <c r="AW308" s="181"/>
      <c r="AX308" s="181"/>
      <c r="AY308" s="181"/>
      <c r="AZ308" s="181"/>
      <c r="BA308" s="181"/>
      <c r="BB308" s="181"/>
      <c r="BC308" s="181"/>
      <c r="BD308" s="181"/>
      <c r="BE308" s="181"/>
      <c r="BF308" s="181"/>
      <c r="BG308" s="181"/>
      <c r="BH308" s="181"/>
      <c r="BI308" s="181"/>
      <c r="BJ308" s="181"/>
      <c r="BK308" s="181"/>
      <c r="BL308" s="181"/>
      <c r="BM308" s="181"/>
      <c r="BN308" s="181"/>
      <c r="BO308" s="181"/>
    </row>
    <row r="309" spans="1:67" s="117" customFormat="1" ht="20.25" customHeight="1">
      <c r="A309" s="112" t="s">
        <v>149</v>
      </c>
      <c r="B309" s="330" t="s">
        <v>150</v>
      </c>
      <c r="C309" s="330"/>
      <c r="D309" s="330"/>
      <c r="E309" s="174"/>
      <c r="F309" s="174"/>
      <c r="G309" s="174"/>
      <c r="H309" s="1417">
        <f>SUM(H310:M312)</f>
        <v>433585513438</v>
      </c>
      <c r="I309" s="1417"/>
      <c r="J309" s="1417"/>
      <c r="K309" s="1417"/>
      <c r="L309" s="1417"/>
      <c r="M309" s="1417"/>
      <c r="N309" s="1152">
        <f>SUM(N310:S312)</f>
        <v>535647839623</v>
      </c>
      <c r="O309" s="1152"/>
      <c r="P309" s="1152"/>
      <c r="Q309" s="1152"/>
      <c r="R309" s="1152"/>
      <c r="S309" s="1152"/>
      <c r="T309" s="120">
        <v>0</v>
      </c>
      <c r="U309" s="118"/>
      <c r="V309" s="116"/>
      <c r="AK309" s="181"/>
      <c r="AL309" s="181"/>
      <c r="AM309" s="181"/>
      <c r="AN309" s="181"/>
      <c r="AO309" s="181"/>
      <c r="AP309" s="181"/>
      <c r="AQ309" s="181"/>
      <c r="AR309" s="181"/>
      <c r="AS309" s="181"/>
      <c r="AT309" s="181"/>
      <c r="AU309" s="181"/>
      <c r="AV309" s="181"/>
      <c r="AW309" s="181"/>
      <c r="AX309" s="181"/>
      <c r="AY309" s="181"/>
      <c r="AZ309" s="181"/>
      <c r="BA309" s="181"/>
      <c r="BB309" s="181"/>
      <c r="BC309" s="181"/>
      <c r="BD309" s="181"/>
      <c r="BE309" s="181"/>
      <c r="BF309" s="181"/>
      <c r="BG309" s="181"/>
      <c r="BH309" s="181"/>
      <c r="BI309" s="181"/>
      <c r="BJ309" s="181"/>
      <c r="BK309" s="181"/>
      <c r="BL309" s="181"/>
      <c r="BM309" s="181"/>
      <c r="BN309" s="181"/>
      <c r="BO309" s="181"/>
    </row>
    <row r="310" spans="1:67" s="19" customFormat="1" ht="20.25" customHeight="1">
      <c r="A310" s="145"/>
      <c r="B310" s="317" t="s">
        <v>151</v>
      </c>
      <c r="C310" s="330"/>
      <c r="D310" s="330"/>
      <c r="E310" s="174"/>
      <c r="F310" s="174"/>
      <c r="G310" s="174"/>
      <c r="H310" s="1167">
        <v>388879913438</v>
      </c>
      <c r="I310" s="1167"/>
      <c r="J310" s="1167"/>
      <c r="K310" s="1167"/>
      <c r="L310" s="1167"/>
      <c r="M310" s="1167"/>
      <c r="N310" s="1167">
        <v>473191839623</v>
      </c>
      <c r="O310" s="1167"/>
      <c r="P310" s="1167"/>
      <c r="Q310" s="1167"/>
      <c r="R310" s="1167"/>
      <c r="S310" s="1167"/>
      <c r="T310" s="299"/>
      <c r="U310" s="153" t="s">
        <v>152</v>
      </c>
      <c r="V310" s="168"/>
      <c r="AK310" s="352"/>
      <c r="AL310" s="352"/>
      <c r="AM310" s="352"/>
      <c r="AN310" s="352"/>
      <c r="AO310" s="352"/>
      <c r="AP310" s="352"/>
      <c r="AQ310" s="352"/>
      <c r="AR310" s="352"/>
      <c r="AS310" s="352"/>
      <c r="AT310" s="352"/>
      <c r="AU310" s="352"/>
      <c r="AV310" s="352"/>
      <c r="AW310" s="352"/>
      <c r="AX310" s="352"/>
      <c r="AY310" s="352"/>
      <c r="AZ310" s="352"/>
      <c r="BA310" s="352"/>
      <c r="BB310" s="352"/>
      <c r="BC310" s="352"/>
      <c r="BD310" s="352"/>
      <c r="BE310" s="352"/>
      <c r="BF310" s="352"/>
      <c r="BG310" s="352"/>
      <c r="BH310" s="352"/>
      <c r="BI310" s="352"/>
      <c r="BJ310" s="352"/>
      <c r="BK310" s="352"/>
      <c r="BL310" s="352"/>
      <c r="BM310" s="352"/>
      <c r="BN310" s="352"/>
      <c r="BO310" s="352"/>
    </row>
    <row r="311" spans="1:67" s="19" customFormat="1" ht="20.25" customHeight="1">
      <c r="A311" s="145"/>
      <c r="B311" s="344" t="s">
        <v>153</v>
      </c>
      <c r="C311" s="330"/>
      <c r="D311" s="330"/>
      <c r="E311" s="174"/>
      <c r="F311" s="174"/>
      <c r="G311" s="174"/>
      <c r="H311" s="1166">
        <f>9777600000+34928000000</f>
        <v>44705600000</v>
      </c>
      <c r="I311" s="1166"/>
      <c r="J311" s="1166"/>
      <c r="K311" s="1166"/>
      <c r="L311" s="1166"/>
      <c r="M311" s="1166"/>
      <c r="N311" s="1166">
        <f>18000000000+44456000000</f>
        <v>62456000000</v>
      </c>
      <c r="O311" s="1166"/>
      <c r="P311" s="1166"/>
      <c r="Q311" s="1166"/>
      <c r="R311" s="1166"/>
      <c r="S311" s="1166"/>
      <c r="T311" s="299"/>
      <c r="U311" s="153" t="s">
        <v>154</v>
      </c>
      <c r="V311" s="168"/>
      <c r="AK311" s="352"/>
      <c r="AL311" s="352"/>
      <c r="AM311" s="352"/>
      <c r="AN311" s="352"/>
      <c r="AO311" s="352"/>
      <c r="AP311" s="352"/>
      <c r="AQ311" s="352"/>
      <c r="AR311" s="352"/>
      <c r="AS311" s="352"/>
      <c r="AT311" s="352"/>
      <c r="AU311" s="352"/>
      <c r="AV311" s="352"/>
      <c r="AW311" s="352"/>
      <c r="AX311" s="352"/>
      <c r="AY311" s="352"/>
      <c r="AZ311" s="352"/>
      <c r="BA311" s="352"/>
      <c r="BB311" s="352"/>
      <c r="BC311" s="352"/>
      <c r="BD311" s="352"/>
      <c r="BE311" s="352"/>
      <c r="BF311" s="352"/>
      <c r="BG311" s="352"/>
      <c r="BH311" s="352"/>
      <c r="BI311" s="352"/>
      <c r="BJ311" s="352"/>
      <c r="BK311" s="352"/>
      <c r="BL311" s="352"/>
      <c r="BM311" s="352"/>
      <c r="BN311" s="352"/>
      <c r="BO311" s="352"/>
    </row>
    <row r="312" spans="1:67" s="19" customFormat="1" ht="20.25" customHeight="1">
      <c r="A312" s="145"/>
      <c r="B312" s="317" t="s">
        <v>155</v>
      </c>
      <c r="C312" s="330"/>
      <c r="D312" s="330"/>
      <c r="E312" s="174"/>
      <c r="F312" s="174"/>
      <c r="G312" s="174"/>
      <c r="H312" s="1156"/>
      <c r="I312" s="1156"/>
      <c r="J312" s="1156"/>
      <c r="K312" s="1156"/>
      <c r="L312" s="1156"/>
      <c r="M312" s="1156"/>
      <c r="N312" s="1156"/>
      <c r="O312" s="1156"/>
      <c r="P312" s="1156"/>
      <c r="Q312" s="1156"/>
      <c r="R312" s="1156"/>
      <c r="S312" s="1156"/>
      <c r="T312" s="299"/>
      <c r="U312" s="153"/>
      <c r="V312" s="168"/>
      <c r="AK312" s="352"/>
      <c r="AL312" s="352"/>
      <c r="AM312" s="352"/>
      <c r="AN312" s="352"/>
      <c r="AO312" s="352"/>
      <c r="AP312" s="352"/>
      <c r="AQ312" s="352"/>
      <c r="AR312" s="352"/>
      <c r="AS312" s="352"/>
      <c r="AT312" s="352"/>
      <c r="AU312" s="352"/>
      <c r="AV312" s="352"/>
      <c r="AW312" s="352"/>
      <c r="AX312" s="352"/>
      <c r="AY312" s="352"/>
      <c r="AZ312" s="352"/>
      <c r="BA312" s="352"/>
      <c r="BB312" s="352"/>
      <c r="BC312" s="352"/>
      <c r="BD312" s="352"/>
      <c r="BE312" s="352"/>
      <c r="BF312" s="352"/>
      <c r="BG312" s="352"/>
      <c r="BH312" s="352"/>
      <c r="BI312" s="352"/>
      <c r="BJ312" s="352"/>
      <c r="BK312" s="352"/>
      <c r="BL312" s="352"/>
      <c r="BM312" s="352"/>
      <c r="BN312" s="352"/>
      <c r="BO312" s="352"/>
    </row>
    <row r="313" spans="1:67" s="19" customFormat="1" ht="20.25" customHeight="1">
      <c r="A313" s="367"/>
      <c r="B313" s="317" t="s">
        <v>156</v>
      </c>
      <c r="C313" s="330"/>
      <c r="D313" s="330"/>
      <c r="E313" s="174"/>
      <c r="F313" s="174"/>
      <c r="G313" s="174"/>
      <c r="H313" s="1152"/>
      <c r="I313" s="1152"/>
      <c r="J313" s="1152"/>
      <c r="K313" s="1152"/>
      <c r="L313" s="1152"/>
      <c r="M313" s="1152"/>
      <c r="N313" s="1152"/>
      <c r="O313" s="1152"/>
      <c r="P313" s="1152"/>
      <c r="Q313" s="1152"/>
      <c r="R313" s="1152"/>
      <c r="S313" s="1152"/>
      <c r="T313" s="299"/>
      <c r="U313" s="161" t="s">
        <v>157</v>
      </c>
      <c r="V313" s="168"/>
      <c r="AK313" s="352"/>
      <c r="AL313" s="352"/>
      <c r="AM313" s="352"/>
      <c r="AN313" s="352"/>
      <c r="AO313" s="352"/>
      <c r="AP313" s="352"/>
      <c r="AQ313" s="352"/>
      <c r="AR313" s="352"/>
      <c r="AS313" s="352"/>
      <c r="AT313" s="352"/>
      <c r="AU313" s="352"/>
      <c r="AV313" s="352"/>
      <c r="AW313" s="352"/>
      <c r="AX313" s="352"/>
      <c r="AY313" s="352"/>
      <c r="AZ313" s="352"/>
      <c r="BA313" s="352"/>
      <c r="BB313" s="352"/>
      <c r="BC313" s="352"/>
      <c r="BD313" s="352"/>
      <c r="BE313" s="352"/>
      <c r="BF313" s="352"/>
      <c r="BG313" s="352"/>
      <c r="BH313" s="352"/>
      <c r="BI313" s="352"/>
      <c r="BJ313" s="352"/>
      <c r="BK313" s="352"/>
      <c r="BL313" s="352"/>
      <c r="BM313" s="352"/>
      <c r="BN313" s="352"/>
      <c r="BO313" s="352"/>
    </row>
    <row r="314" spans="1:67" s="19" customFormat="1" ht="20.25" customHeight="1">
      <c r="A314" s="145"/>
      <c r="B314" s="317" t="s">
        <v>158</v>
      </c>
      <c r="C314" s="330"/>
      <c r="D314" s="330"/>
      <c r="E314" s="174"/>
      <c r="F314" s="174"/>
      <c r="G314" s="174"/>
      <c r="H314" s="1167">
        <v>93839926185</v>
      </c>
      <c r="I314" s="1167"/>
      <c r="J314" s="1167"/>
      <c r="K314" s="1167"/>
      <c r="L314" s="1167"/>
      <c r="M314" s="1167"/>
      <c r="N314" s="1167">
        <v>140469723116</v>
      </c>
      <c r="O314" s="1167"/>
      <c r="P314" s="1167"/>
      <c r="Q314" s="1167"/>
      <c r="R314" s="1167"/>
      <c r="S314" s="1167"/>
      <c r="T314" s="299"/>
      <c r="U314" s="153"/>
      <c r="V314" s="168"/>
      <c r="AK314" s="352"/>
      <c r="AL314" s="352"/>
      <c r="AM314" s="352"/>
      <c r="AN314" s="352"/>
      <c r="AO314" s="352"/>
      <c r="AP314" s="352"/>
      <c r="AQ314" s="352"/>
      <c r="AR314" s="352"/>
      <c r="AS314" s="352"/>
      <c r="AT314" s="352"/>
      <c r="AU314" s="352"/>
      <c r="AV314" s="352"/>
      <c r="AW314" s="352"/>
      <c r="AX314" s="352"/>
      <c r="AY314" s="352"/>
      <c r="AZ314" s="352"/>
      <c r="BA314" s="352"/>
      <c r="BB314" s="352"/>
      <c r="BC314" s="352"/>
      <c r="BD314" s="352"/>
      <c r="BE314" s="352"/>
      <c r="BF314" s="352"/>
      <c r="BG314" s="352"/>
      <c r="BH314" s="352"/>
      <c r="BI314" s="352"/>
      <c r="BJ314" s="352"/>
      <c r="BK314" s="352"/>
      <c r="BL314" s="352"/>
      <c r="BM314" s="352"/>
      <c r="BN314" s="352"/>
      <c r="BO314" s="352"/>
    </row>
    <row r="315" spans="1:67" s="19" customFormat="1" ht="20.25" customHeight="1">
      <c r="A315" s="145"/>
      <c r="B315" s="317" t="s">
        <v>159</v>
      </c>
      <c r="C315" s="330"/>
      <c r="D315" s="330"/>
      <c r="E315" s="174"/>
      <c r="F315" s="174"/>
      <c r="G315" s="174"/>
      <c r="H315" s="1167">
        <v>8222400000</v>
      </c>
      <c r="I315" s="1167"/>
      <c r="J315" s="1167"/>
      <c r="K315" s="1167"/>
      <c r="L315" s="1167"/>
      <c r="M315" s="1167"/>
      <c r="N315" s="1167">
        <v>6000000000</v>
      </c>
      <c r="O315" s="1167"/>
      <c r="P315" s="1167"/>
      <c r="Q315" s="1167"/>
      <c r="R315" s="1167"/>
      <c r="S315" s="1167"/>
      <c r="T315" s="299"/>
      <c r="U315" s="153"/>
      <c r="V315" s="168"/>
      <c r="AK315" s="352"/>
      <c r="AL315" s="352"/>
      <c r="AM315" s="352"/>
      <c r="AN315" s="352"/>
      <c r="AO315" s="352"/>
      <c r="AP315" s="352"/>
      <c r="AQ315" s="352"/>
      <c r="AR315" s="352"/>
      <c r="AS315" s="352"/>
      <c r="AT315" s="352"/>
      <c r="AU315" s="352"/>
      <c r="AV315" s="352"/>
      <c r="AW315" s="352"/>
      <c r="AX315" s="352"/>
      <c r="AY315" s="352"/>
      <c r="AZ315" s="352"/>
      <c r="BA315" s="352"/>
      <c r="BB315" s="352"/>
      <c r="BC315" s="352"/>
      <c r="BD315" s="352"/>
      <c r="BE315" s="352"/>
      <c r="BF315" s="352"/>
      <c r="BG315" s="352"/>
      <c r="BH315" s="352"/>
      <c r="BI315" s="352"/>
      <c r="BJ315" s="352"/>
      <c r="BK315" s="352"/>
      <c r="BL315" s="352"/>
      <c r="BM315" s="352"/>
      <c r="BN315" s="352"/>
      <c r="BO315" s="352"/>
    </row>
    <row r="316" spans="1:67" s="117" customFormat="1" ht="20.25" customHeight="1">
      <c r="A316" s="112" t="s">
        <v>160</v>
      </c>
      <c r="B316" s="330" t="s">
        <v>161</v>
      </c>
      <c r="C316" s="330"/>
      <c r="D316" s="330"/>
      <c r="E316" s="174"/>
      <c r="F316" s="174"/>
      <c r="G316" s="174"/>
      <c r="H316" s="1152">
        <f>SUM(H317:M318)</f>
        <v>0</v>
      </c>
      <c r="I316" s="1152"/>
      <c r="J316" s="1152"/>
      <c r="K316" s="1152"/>
      <c r="L316" s="1152"/>
      <c r="M316" s="1152"/>
      <c r="N316" s="1152">
        <f>SUM(N317:S318)</f>
        <v>0</v>
      </c>
      <c r="O316" s="1152"/>
      <c r="P316" s="1152"/>
      <c r="Q316" s="1152"/>
      <c r="R316" s="1152"/>
      <c r="S316" s="1152"/>
      <c r="T316" s="114"/>
      <c r="U316" s="118"/>
      <c r="V316" s="116"/>
      <c r="AK316" s="181"/>
      <c r="AL316" s="181"/>
      <c r="AM316" s="181"/>
      <c r="AN316" s="181"/>
      <c r="AO316" s="181"/>
      <c r="AP316" s="181"/>
      <c r="AQ316" s="181"/>
      <c r="AR316" s="181"/>
      <c r="AS316" s="181"/>
      <c r="AT316" s="181"/>
      <c r="AU316" s="181"/>
      <c r="AV316" s="181"/>
      <c r="AW316" s="181"/>
      <c r="AX316" s="181"/>
      <c r="AY316" s="181"/>
      <c r="AZ316" s="181"/>
      <c r="BA316" s="181"/>
      <c r="BB316" s="181"/>
      <c r="BC316" s="181"/>
      <c r="BD316" s="181"/>
      <c r="BE316" s="181"/>
      <c r="BF316" s="181"/>
      <c r="BG316" s="181"/>
      <c r="BH316" s="181"/>
      <c r="BI316" s="181"/>
      <c r="BJ316" s="181"/>
      <c r="BK316" s="181"/>
      <c r="BL316" s="181"/>
      <c r="BM316" s="181"/>
      <c r="BN316" s="181"/>
      <c r="BO316" s="181"/>
    </row>
    <row r="317" spans="1:67" s="19" customFormat="1" ht="20.25" customHeight="1">
      <c r="A317" s="145"/>
      <c r="B317" s="317" t="s">
        <v>162</v>
      </c>
      <c r="C317" s="330"/>
      <c r="D317" s="330"/>
      <c r="E317" s="174"/>
      <c r="F317" s="174"/>
      <c r="G317" s="174"/>
      <c r="H317" s="1156"/>
      <c r="I317" s="1156"/>
      <c r="J317" s="1156"/>
      <c r="K317" s="1156"/>
      <c r="L317" s="1156"/>
      <c r="M317" s="1156"/>
      <c r="N317" s="1156"/>
      <c r="O317" s="1156"/>
      <c r="P317" s="1156"/>
      <c r="Q317" s="1156"/>
      <c r="R317" s="1156"/>
      <c r="S317" s="1156"/>
      <c r="T317" s="299"/>
      <c r="U317" s="153"/>
      <c r="V317" s="168"/>
      <c r="AK317" s="352"/>
      <c r="AL317" s="352"/>
      <c r="AM317" s="352"/>
      <c r="AN317" s="352"/>
      <c r="AO317" s="352"/>
      <c r="AP317" s="352"/>
      <c r="AQ317" s="352"/>
      <c r="AR317" s="352"/>
      <c r="AS317" s="352"/>
      <c r="AT317" s="352"/>
      <c r="AU317" s="352"/>
      <c r="AV317" s="352"/>
      <c r="AW317" s="352"/>
      <c r="AX317" s="352"/>
      <c r="AY317" s="352"/>
      <c r="AZ317" s="352"/>
      <c r="BA317" s="352"/>
      <c r="BB317" s="352"/>
      <c r="BC317" s="352"/>
      <c r="BD317" s="352"/>
      <c r="BE317" s="352"/>
      <c r="BF317" s="352"/>
      <c r="BG317" s="352"/>
      <c r="BH317" s="352"/>
      <c r="BI317" s="352"/>
      <c r="BJ317" s="352"/>
      <c r="BK317" s="352"/>
      <c r="BL317" s="352"/>
      <c r="BM317" s="352"/>
      <c r="BN317" s="352"/>
      <c r="BO317" s="352"/>
    </row>
    <row r="318" spans="1:67" s="19" customFormat="1" ht="20.25" customHeight="1">
      <c r="A318" s="145"/>
      <c r="B318" s="317" t="s">
        <v>163</v>
      </c>
      <c r="C318" s="330"/>
      <c r="D318" s="330"/>
      <c r="E318" s="174"/>
      <c r="F318" s="174"/>
      <c r="G318" s="174"/>
      <c r="H318" s="1156"/>
      <c r="I318" s="1156"/>
      <c r="J318" s="1156"/>
      <c r="K318" s="1156"/>
      <c r="L318" s="1156"/>
      <c r="M318" s="1156"/>
      <c r="N318" s="1156"/>
      <c r="O318" s="1156"/>
      <c r="P318" s="1156"/>
      <c r="Q318" s="1156"/>
      <c r="R318" s="1156"/>
      <c r="S318" s="1156"/>
      <c r="T318" s="299"/>
      <c r="U318" s="171"/>
      <c r="V318" s="168"/>
      <c r="AK318" s="352"/>
      <c r="AL318" s="352"/>
      <c r="AM318" s="352"/>
      <c r="AN318" s="352"/>
      <c r="AO318" s="352"/>
      <c r="AP318" s="352"/>
      <c r="AQ318" s="352"/>
      <c r="AR318" s="352"/>
      <c r="AS318" s="352"/>
      <c r="AT318" s="352"/>
      <c r="AU318" s="352"/>
      <c r="AV318" s="352"/>
      <c r="AW318" s="352"/>
      <c r="AX318" s="352"/>
      <c r="AY318" s="352"/>
      <c r="AZ318" s="352"/>
      <c r="BA318" s="352"/>
      <c r="BB318" s="352"/>
      <c r="BC318" s="352"/>
      <c r="BD318" s="352"/>
      <c r="BE318" s="352"/>
      <c r="BF318" s="352"/>
      <c r="BG318" s="352"/>
      <c r="BH318" s="352"/>
      <c r="BI318" s="352"/>
      <c r="BJ318" s="352"/>
      <c r="BK318" s="352"/>
      <c r="BL318" s="352"/>
      <c r="BM318" s="352"/>
      <c r="BN318" s="352"/>
      <c r="BO318" s="352"/>
    </row>
    <row r="319" spans="1:67" s="19" customFormat="1" ht="20.25" customHeight="1">
      <c r="A319" s="145"/>
      <c r="B319" s="317"/>
      <c r="C319" s="317"/>
      <c r="D319" s="330"/>
      <c r="E319" s="174"/>
      <c r="F319" s="174"/>
      <c r="G319" s="174"/>
      <c r="H319" s="1152"/>
      <c r="I319" s="1152"/>
      <c r="J319" s="1152"/>
      <c r="K319" s="1152"/>
      <c r="L319" s="1152"/>
      <c r="M319" s="1152"/>
      <c r="N319" s="1152"/>
      <c r="O319" s="1152"/>
      <c r="P319" s="1152"/>
      <c r="Q319" s="1152"/>
      <c r="R319" s="1152"/>
      <c r="S319" s="1152"/>
      <c r="T319" s="368"/>
      <c r="U319" s="369" t="s">
        <v>164</v>
      </c>
      <c r="V319" s="168"/>
      <c r="AK319" s="352"/>
      <c r="AL319" s="352"/>
      <c r="AM319" s="352"/>
      <c r="AN319" s="352"/>
      <c r="AO319" s="352"/>
      <c r="AP319" s="352"/>
      <c r="AQ319" s="352"/>
      <c r="AR319" s="352"/>
      <c r="AS319" s="352"/>
      <c r="AT319" s="352"/>
      <c r="AU319" s="352"/>
      <c r="AV319" s="352"/>
      <c r="AW319" s="352"/>
      <c r="AX319" s="352"/>
      <c r="AY319" s="352"/>
      <c r="AZ319" s="352"/>
      <c r="BA319" s="352"/>
      <c r="BB319" s="352"/>
      <c r="BC319" s="352"/>
      <c r="BD319" s="352"/>
      <c r="BE319" s="352"/>
      <c r="BF319" s="352"/>
      <c r="BG319" s="352"/>
      <c r="BH319" s="352"/>
      <c r="BI319" s="352"/>
      <c r="BJ319" s="352"/>
      <c r="BK319" s="352"/>
      <c r="BL319" s="352"/>
      <c r="BM319" s="352"/>
      <c r="BN319" s="352"/>
      <c r="BO319" s="352"/>
    </row>
    <row r="320" spans="1:67" s="19" customFormat="1" ht="20.25" customHeight="1">
      <c r="A320" s="145"/>
      <c r="B320" s="317"/>
      <c r="C320" s="330"/>
      <c r="D320" s="330"/>
      <c r="E320" s="174"/>
      <c r="F320" s="174"/>
      <c r="G320" s="174"/>
      <c r="H320" s="166"/>
      <c r="I320" s="166"/>
      <c r="J320" s="166"/>
      <c r="K320" s="166"/>
      <c r="L320" s="166"/>
      <c r="M320" s="166"/>
      <c r="N320" s="166"/>
      <c r="O320" s="166"/>
      <c r="P320" s="166"/>
      <c r="Q320" s="166"/>
      <c r="R320" s="166"/>
      <c r="S320" s="166"/>
      <c r="T320" s="299"/>
      <c r="U320" s="153"/>
      <c r="V320" s="168"/>
      <c r="AK320" s="352"/>
      <c r="AL320" s="352"/>
      <c r="AM320" s="352"/>
      <c r="AN320" s="352"/>
      <c r="AO320" s="352"/>
      <c r="AP320" s="352"/>
      <c r="AQ320" s="352"/>
      <c r="AR320" s="352"/>
      <c r="AS320" s="352"/>
      <c r="AT320" s="352"/>
      <c r="AU320" s="352"/>
      <c r="AV320" s="352"/>
      <c r="AW320" s="352"/>
      <c r="AX320" s="352"/>
      <c r="AY320" s="352"/>
      <c r="AZ320" s="352"/>
      <c r="BA320" s="352"/>
      <c r="BB320" s="352"/>
      <c r="BC320" s="352"/>
      <c r="BD320" s="352"/>
      <c r="BE320" s="352"/>
      <c r="BF320" s="352"/>
      <c r="BG320" s="352"/>
      <c r="BH320" s="352"/>
      <c r="BI320" s="352"/>
      <c r="BJ320" s="352"/>
      <c r="BK320" s="352"/>
      <c r="BL320" s="352"/>
      <c r="BM320" s="352"/>
      <c r="BN320" s="352"/>
      <c r="BO320" s="352"/>
    </row>
    <row r="321" spans="1:67" s="117" customFormat="1" ht="18.75" customHeight="1">
      <c r="A321" s="112"/>
      <c r="B321" s="330" t="s">
        <v>165</v>
      </c>
      <c r="C321" s="330"/>
      <c r="D321" s="330"/>
      <c r="E321" s="174"/>
      <c r="F321" s="174"/>
      <c r="G321" s="174"/>
      <c r="H321" s="1152"/>
      <c r="I321" s="1152"/>
      <c r="J321" s="1152"/>
      <c r="K321" s="1152"/>
      <c r="L321" s="1152"/>
      <c r="M321" s="1152"/>
      <c r="N321" s="1152"/>
      <c r="O321" s="1152"/>
      <c r="P321" s="1152"/>
      <c r="Q321" s="1152"/>
      <c r="R321" s="1152"/>
      <c r="S321" s="1152"/>
      <c r="T321" s="114"/>
      <c r="U321" s="118"/>
      <c r="V321" s="116"/>
      <c r="AK321" s="181"/>
      <c r="AL321" s="181"/>
      <c r="AM321" s="181"/>
      <c r="AN321" s="181"/>
      <c r="AO321" s="181"/>
      <c r="AP321" s="181"/>
      <c r="AQ321" s="181"/>
      <c r="AR321" s="181"/>
      <c r="AS321" s="181"/>
      <c r="AT321" s="181"/>
      <c r="AU321" s="181"/>
      <c r="AV321" s="181"/>
      <c r="AW321" s="181"/>
      <c r="AX321" s="181"/>
      <c r="AY321" s="181"/>
      <c r="AZ321" s="181"/>
      <c r="BA321" s="181"/>
      <c r="BB321" s="181"/>
      <c r="BC321" s="181"/>
      <c r="BD321" s="181"/>
      <c r="BE321" s="181"/>
      <c r="BF321" s="181"/>
      <c r="BG321" s="181"/>
      <c r="BH321" s="181"/>
      <c r="BI321" s="181"/>
      <c r="BJ321" s="181"/>
      <c r="BK321" s="181"/>
      <c r="BL321" s="181"/>
      <c r="BM321" s="181"/>
      <c r="BN321" s="181"/>
      <c r="BO321" s="181"/>
    </row>
    <row r="322" spans="1:67" s="335" customFormat="1" ht="15.75" customHeight="1">
      <c r="A322" s="1218" t="s">
        <v>166</v>
      </c>
      <c r="B322" s="1219"/>
      <c r="C322" s="1228" t="s">
        <v>167</v>
      </c>
      <c r="D322" s="1229"/>
      <c r="E322" s="1229"/>
      <c r="F322" s="1229"/>
      <c r="G322" s="1230"/>
      <c r="H322" s="1667" t="s">
        <v>168</v>
      </c>
      <c r="I322" s="1668"/>
      <c r="J322" s="1668"/>
      <c r="K322" s="1668"/>
      <c r="L322" s="1668"/>
      <c r="M322" s="1668"/>
      <c r="N322" s="1668"/>
      <c r="O322" s="1668"/>
      <c r="P322" s="1668"/>
      <c r="Q322" s="1668"/>
      <c r="R322" s="1668"/>
      <c r="S322" s="1668"/>
      <c r="T322" s="370"/>
      <c r="U322" s="153"/>
      <c r="V322" s="168"/>
      <c r="AK322" s="348"/>
      <c r="AL322" s="348"/>
      <c r="AM322" s="348"/>
      <c r="AN322" s="348"/>
      <c r="AO322" s="348"/>
      <c r="AP322" s="348"/>
      <c r="AQ322" s="348"/>
      <c r="AR322" s="348"/>
      <c r="AS322" s="348"/>
      <c r="AT322" s="348"/>
      <c r="AU322" s="348"/>
      <c r="AV322" s="348"/>
      <c r="AW322" s="348"/>
      <c r="AX322" s="348"/>
      <c r="AY322" s="348"/>
      <c r="AZ322" s="348"/>
      <c r="BA322" s="348"/>
      <c r="BB322" s="348"/>
      <c r="BC322" s="348"/>
      <c r="BD322" s="348"/>
      <c r="BE322" s="348"/>
      <c r="BF322" s="348"/>
      <c r="BG322" s="348"/>
      <c r="BH322" s="348"/>
      <c r="BI322" s="348"/>
      <c r="BJ322" s="348"/>
      <c r="BK322" s="348"/>
      <c r="BL322" s="348"/>
      <c r="BM322" s="348"/>
      <c r="BN322" s="348"/>
      <c r="BO322" s="348"/>
    </row>
    <row r="323" spans="1:67" s="335" customFormat="1" ht="18.75" customHeight="1">
      <c r="A323" s="1220"/>
      <c r="B323" s="1221"/>
      <c r="C323" s="1160" t="s">
        <v>169</v>
      </c>
      <c r="D323" s="1161"/>
      <c r="E323" s="1162"/>
      <c r="F323" s="1160" t="s">
        <v>170</v>
      </c>
      <c r="G323" s="1162"/>
      <c r="H323" s="1475" t="s">
        <v>171</v>
      </c>
      <c r="I323" s="1476"/>
      <c r="J323" s="1160" t="s">
        <v>169</v>
      </c>
      <c r="K323" s="1161"/>
      <c r="L323" s="1161"/>
      <c r="M323" s="1162"/>
      <c r="N323" s="1160" t="s">
        <v>170</v>
      </c>
      <c r="O323" s="1161"/>
      <c r="P323" s="1161"/>
      <c r="Q323" s="1162"/>
      <c r="R323" s="1475" t="s">
        <v>171</v>
      </c>
      <c r="S323" s="1476"/>
      <c r="T323" s="370"/>
      <c r="U323" s="153"/>
      <c r="V323" s="168"/>
      <c r="AK323" s="348"/>
      <c r="AL323" s="348"/>
      <c r="AM323" s="348"/>
      <c r="AN323" s="348"/>
      <c r="AO323" s="348"/>
      <c r="AP323" s="348"/>
      <c r="AQ323" s="348"/>
      <c r="AR323" s="348"/>
      <c r="AS323" s="348"/>
      <c r="AT323" s="348"/>
      <c r="AU323" s="348"/>
      <c r="AV323" s="348"/>
      <c r="AW323" s="348"/>
      <c r="AX323" s="348"/>
      <c r="AY323" s="348"/>
      <c r="AZ323" s="348"/>
      <c r="BA323" s="348"/>
      <c r="BB323" s="348"/>
      <c r="BC323" s="348"/>
      <c r="BD323" s="348"/>
      <c r="BE323" s="348"/>
      <c r="BF323" s="348"/>
      <c r="BG323" s="348"/>
      <c r="BH323" s="348"/>
      <c r="BI323" s="348"/>
      <c r="BJ323" s="348"/>
      <c r="BK323" s="348"/>
      <c r="BL323" s="348"/>
      <c r="BM323" s="348"/>
      <c r="BN323" s="348"/>
      <c r="BO323" s="348"/>
    </row>
    <row r="324" spans="1:67" s="335" customFormat="1" ht="18.75" customHeight="1">
      <c r="A324" s="1220"/>
      <c r="B324" s="1221"/>
      <c r="C324" s="1225" t="s">
        <v>172</v>
      </c>
      <c r="D324" s="1118"/>
      <c r="E324" s="1226"/>
      <c r="F324" s="1225" t="s">
        <v>173</v>
      </c>
      <c r="G324" s="1226"/>
      <c r="H324" s="1475" t="s">
        <v>174</v>
      </c>
      <c r="I324" s="1476"/>
      <c r="J324" s="1163" t="s">
        <v>172</v>
      </c>
      <c r="K324" s="1164"/>
      <c r="L324" s="1164"/>
      <c r="M324" s="1165"/>
      <c r="N324" s="1225" t="s">
        <v>173</v>
      </c>
      <c r="O324" s="1118"/>
      <c r="P324" s="1118"/>
      <c r="Q324" s="1226"/>
      <c r="R324" s="1475" t="s">
        <v>174</v>
      </c>
      <c r="S324" s="1476"/>
      <c r="T324" s="370"/>
      <c r="U324" s="153"/>
      <c r="V324" s="168"/>
      <c r="AK324" s="348"/>
      <c r="AL324" s="348"/>
      <c r="AM324" s="348"/>
      <c r="AN324" s="348"/>
      <c r="AO324" s="348"/>
      <c r="AP324" s="348"/>
      <c r="AQ324" s="348"/>
      <c r="AR324" s="348"/>
      <c r="AS324" s="348"/>
      <c r="AT324" s="348"/>
      <c r="AU324" s="348"/>
      <c r="AV324" s="348"/>
      <c r="AW324" s="348"/>
      <c r="AX324" s="348"/>
      <c r="AY324" s="348"/>
      <c r="AZ324" s="348"/>
      <c r="BA324" s="348"/>
      <c r="BB324" s="348"/>
      <c r="BC324" s="348"/>
      <c r="BD324" s="348"/>
      <c r="BE324" s="348"/>
      <c r="BF324" s="348"/>
      <c r="BG324" s="348"/>
      <c r="BH324" s="348"/>
      <c r="BI324" s="348"/>
      <c r="BJ324" s="348"/>
      <c r="BK324" s="348"/>
      <c r="BL324" s="348"/>
      <c r="BM324" s="348"/>
      <c r="BN324" s="348"/>
      <c r="BO324" s="348"/>
    </row>
    <row r="325" spans="1:67" s="335" customFormat="1" ht="18.75" customHeight="1">
      <c r="A325" s="1222"/>
      <c r="B325" s="1223"/>
      <c r="C325" s="1502" t="s">
        <v>175</v>
      </c>
      <c r="D325" s="1633"/>
      <c r="E325" s="1503"/>
      <c r="F325" s="1227"/>
      <c r="G325" s="1227"/>
      <c r="H325" s="281"/>
      <c r="I325" s="372"/>
      <c r="J325" s="1470" t="s">
        <v>175</v>
      </c>
      <c r="K325" s="1471"/>
      <c r="L325" s="1471"/>
      <c r="M325" s="1472"/>
      <c r="N325" s="373"/>
      <c r="O325" s="371"/>
      <c r="P325" s="371"/>
      <c r="Q325" s="282"/>
      <c r="R325" s="1227"/>
      <c r="S325" s="1227"/>
      <c r="T325" s="370"/>
      <c r="U325" s="153"/>
      <c r="V325" s="168"/>
      <c r="AK325" s="348"/>
      <c r="AL325" s="348"/>
      <c r="AM325" s="348"/>
      <c r="AN325" s="348"/>
      <c r="AO325" s="348"/>
      <c r="AP325" s="348"/>
      <c r="AQ325" s="348"/>
      <c r="AR325" s="348"/>
      <c r="AS325" s="348"/>
      <c r="AT325" s="348"/>
      <c r="AU325" s="348"/>
      <c r="AV325" s="348"/>
      <c r="AW325" s="348"/>
      <c r="AX325" s="348"/>
      <c r="AY325" s="348"/>
      <c r="AZ325" s="348"/>
      <c r="BA325" s="348"/>
      <c r="BB325" s="348"/>
      <c r="BC325" s="348"/>
      <c r="BD325" s="348"/>
      <c r="BE325" s="348"/>
      <c r="BF325" s="348"/>
      <c r="BG325" s="348"/>
      <c r="BH325" s="348"/>
      <c r="BI325" s="348"/>
      <c r="BJ325" s="348"/>
      <c r="BK325" s="348"/>
      <c r="BL325" s="348"/>
      <c r="BM325" s="348"/>
      <c r="BN325" s="348"/>
      <c r="BO325" s="348"/>
    </row>
    <row r="326" spans="1:67" s="19" customFormat="1" ht="29.25" customHeight="1">
      <c r="A326" s="1216" t="s">
        <v>176</v>
      </c>
      <c r="B326" s="1217"/>
      <c r="C326" s="1634"/>
      <c r="D326" s="1635"/>
      <c r="E326" s="374"/>
      <c r="F326" s="1649"/>
      <c r="G326" s="1649"/>
      <c r="H326" s="1632"/>
      <c r="I326" s="1632"/>
      <c r="J326" s="375"/>
      <c r="K326" s="376"/>
      <c r="L326" s="376"/>
      <c r="M326" s="377"/>
      <c r="N326" s="378"/>
      <c r="O326" s="379"/>
      <c r="P326" s="379"/>
      <c r="Q326" s="380"/>
      <c r="R326" s="1477"/>
      <c r="S326" s="1477"/>
      <c r="T326" s="299"/>
      <c r="U326" s="153"/>
      <c r="V326" s="168"/>
      <c r="AK326" s="352"/>
      <c r="AL326" s="352"/>
      <c r="AM326" s="352"/>
      <c r="AN326" s="352"/>
      <c r="AO326" s="352"/>
      <c r="AP326" s="352"/>
      <c r="AQ326" s="352"/>
      <c r="AR326" s="352"/>
      <c r="AS326" s="352"/>
      <c r="AT326" s="352"/>
      <c r="AU326" s="352"/>
      <c r="AV326" s="352"/>
      <c r="AW326" s="352"/>
      <c r="AX326" s="352"/>
      <c r="AY326" s="352"/>
      <c r="AZ326" s="352"/>
      <c r="BA326" s="352"/>
      <c r="BB326" s="352"/>
      <c r="BC326" s="352"/>
      <c r="BD326" s="352"/>
      <c r="BE326" s="352"/>
      <c r="BF326" s="352"/>
      <c r="BG326" s="352"/>
      <c r="BH326" s="352"/>
      <c r="BI326" s="352"/>
      <c r="BJ326" s="352"/>
      <c r="BK326" s="352"/>
      <c r="BL326" s="352"/>
      <c r="BM326" s="352"/>
      <c r="BN326" s="352"/>
      <c r="BO326" s="352"/>
    </row>
    <row r="327" spans="1:67" s="390" customFormat="1" ht="33" customHeight="1">
      <c r="A327" s="1284" t="s">
        <v>177</v>
      </c>
      <c r="B327" s="1285"/>
      <c r="C327" s="1289"/>
      <c r="D327" s="1290"/>
      <c r="E327" s="381"/>
      <c r="F327" s="1653"/>
      <c r="G327" s="1653"/>
      <c r="H327" s="1478"/>
      <c r="I327" s="1478"/>
      <c r="J327" s="382"/>
      <c r="K327" s="383"/>
      <c r="L327" s="383"/>
      <c r="M327" s="384"/>
      <c r="N327" s="385"/>
      <c r="O327" s="383"/>
      <c r="P327" s="383"/>
      <c r="Q327" s="386"/>
      <c r="R327" s="1478"/>
      <c r="S327" s="1478"/>
      <c r="T327" s="387"/>
      <c r="U327" s="388"/>
      <c r="V327" s="389"/>
      <c r="AK327" s="596"/>
      <c r="AL327" s="596"/>
      <c r="AM327" s="596"/>
      <c r="AN327" s="596"/>
      <c r="AO327" s="596"/>
      <c r="AP327" s="596"/>
      <c r="AQ327" s="596"/>
      <c r="AR327" s="596"/>
      <c r="AS327" s="596"/>
      <c r="AT327" s="596"/>
      <c r="AU327" s="596"/>
      <c r="AV327" s="596"/>
      <c r="AW327" s="596"/>
      <c r="AX327" s="596"/>
      <c r="AY327" s="596"/>
      <c r="AZ327" s="596"/>
      <c r="BA327" s="596"/>
      <c r="BB327" s="596"/>
      <c r="BC327" s="596"/>
      <c r="BD327" s="596"/>
      <c r="BE327" s="596"/>
      <c r="BF327" s="596"/>
      <c r="BG327" s="596"/>
      <c r="BH327" s="596"/>
      <c r="BI327" s="596"/>
      <c r="BJ327" s="596"/>
      <c r="BK327" s="596"/>
      <c r="BL327" s="596"/>
      <c r="BM327" s="596"/>
      <c r="BN327" s="596"/>
      <c r="BO327" s="596"/>
    </row>
    <row r="328" spans="1:67" s="19" customFormat="1" ht="24.75" customHeight="1">
      <c r="A328" s="1282" t="s">
        <v>178</v>
      </c>
      <c r="B328" s="1283"/>
      <c r="C328" s="1286"/>
      <c r="D328" s="1287"/>
      <c r="E328" s="391"/>
      <c r="F328" s="1650"/>
      <c r="G328" s="1650"/>
      <c r="H328" s="1473"/>
      <c r="I328" s="1473"/>
      <c r="J328" s="392"/>
      <c r="K328" s="393"/>
      <c r="L328" s="393"/>
      <c r="M328" s="394"/>
      <c r="N328" s="395"/>
      <c r="O328" s="393"/>
      <c r="P328" s="393"/>
      <c r="Q328" s="396"/>
      <c r="R328" s="1473"/>
      <c r="S328" s="1473"/>
      <c r="T328" s="299"/>
      <c r="U328" s="153"/>
      <c r="V328" s="168"/>
      <c r="AK328" s="352"/>
      <c r="AL328" s="352"/>
      <c r="AM328" s="352"/>
      <c r="AN328" s="352"/>
      <c r="AO328" s="352"/>
      <c r="AP328" s="352"/>
      <c r="AQ328" s="352"/>
      <c r="AR328" s="352"/>
      <c r="AS328" s="352"/>
      <c r="AT328" s="352"/>
      <c r="AU328" s="352"/>
      <c r="AV328" s="352"/>
      <c r="AW328" s="352"/>
      <c r="AX328" s="352"/>
      <c r="AY328" s="352"/>
      <c r="AZ328" s="352"/>
      <c r="BA328" s="352"/>
      <c r="BB328" s="352"/>
      <c r="BC328" s="352"/>
      <c r="BD328" s="352"/>
      <c r="BE328" s="352"/>
      <c r="BF328" s="352"/>
      <c r="BG328" s="352"/>
      <c r="BH328" s="352"/>
      <c r="BI328" s="352"/>
      <c r="BJ328" s="352"/>
      <c r="BK328" s="352"/>
      <c r="BL328" s="352"/>
      <c r="BM328" s="352"/>
      <c r="BN328" s="352"/>
      <c r="BO328" s="352"/>
    </row>
    <row r="329" spans="1:67" s="19" customFormat="1" ht="18.75" customHeight="1">
      <c r="A329" s="335"/>
      <c r="B329" s="336"/>
      <c r="C329" s="341"/>
      <c r="D329" s="341"/>
      <c r="E329" s="342"/>
      <c r="F329" s="342"/>
      <c r="G329" s="342"/>
      <c r="H329" s="151"/>
      <c r="I329" s="151"/>
      <c r="J329" s="151"/>
      <c r="K329" s="151"/>
      <c r="L329" s="151"/>
      <c r="M329" s="151"/>
      <c r="N329" s="151"/>
      <c r="O329" s="151"/>
      <c r="P329" s="151"/>
      <c r="Q329" s="151"/>
      <c r="R329" s="151"/>
      <c r="S329" s="151"/>
      <c r="T329" s="299"/>
      <c r="U329" s="153"/>
      <c r="V329" s="168"/>
      <c r="AK329" s="352"/>
      <c r="AL329" s="352"/>
      <c r="AM329" s="352"/>
      <c r="AN329" s="352"/>
      <c r="AO329" s="352"/>
      <c r="AP329" s="352"/>
      <c r="AQ329" s="352"/>
      <c r="AR329" s="352"/>
      <c r="AS329" s="352"/>
      <c r="AT329" s="352"/>
      <c r="AU329" s="352"/>
      <c r="AV329" s="352"/>
      <c r="AW329" s="352"/>
      <c r="AX329" s="352"/>
      <c r="AY329" s="352"/>
      <c r="AZ329" s="352"/>
      <c r="BA329" s="352"/>
      <c r="BB329" s="352"/>
      <c r="BC329" s="352"/>
      <c r="BD329" s="352"/>
      <c r="BE329" s="352"/>
      <c r="BF329" s="352"/>
      <c r="BG329" s="352"/>
      <c r="BH329" s="352"/>
      <c r="BI329" s="352"/>
      <c r="BJ329" s="352"/>
      <c r="BK329" s="352"/>
      <c r="BL329" s="352"/>
      <c r="BM329" s="352"/>
      <c r="BN329" s="352"/>
      <c r="BO329" s="352"/>
    </row>
    <row r="330" spans="1:67" s="117" customFormat="1" ht="21" customHeight="1">
      <c r="A330" s="112">
        <v>21</v>
      </c>
      <c r="B330" s="330" t="s">
        <v>179</v>
      </c>
      <c r="C330" s="330"/>
      <c r="D330" s="330"/>
      <c r="E330" s="174"/>
      <c r="F330" s="174"/>
      <c r="G330" s="174"/>
      <c r="H330" s="166"/>
      <c r="I330" s="166"/>
      <c r="J330" s="166"/>
      <c r="K330" s="166"/>
      <c r="L330" s="166"/>
      <c r="M330" s="166"/>
      <c r="N330" s="166"/>
      <c r="O330" s="166"/>
      <c r="P330" s="166"/>
      <c r="Q330" s="166"/>
      <c r="R330" s="166"/>
      <c r="S330" s="166"/>
      <c r="T330" s="114"/>
      <c r="U330" s="118"/>
      <c r="V330" s="116"/>
      <c r="AK330" s="181"/>
      <c r="AL330" s="181"/>
      <c r="AM330" s="181"/>
      <c r="AN330" s="181"/>
      <c r="AO330" s="181"/>
      <c r="AP330" s="181"/>
      <c r="AQ330" s="181"/>
      <c r="AR330" s="181"/>
      <c r="AS330" s="181"/>
      <c r="AT330" s="181"/>
      <c r="AU330" s="181"/>
      <c r="AV330" s="181"/>
      <c r="AW330" s="181"/>
      <c r="AX330" s="181"/>
      <c r="AY330" s="181"/>
      <c r="AZ330" s="181"/>
      <c r="BA330" s="181"/>
      <c r="BB330" s="181"/>
      <c r="BC330" s="181"/>
      <c r="BD330" s="181"/>
      <c r="BE330" s="181"/>
      <c r="BF330" s="181"/>
      <c r="BG330" s="181"/>
      <c r="BH330" s="181"/>
      <c r="BI330" s="181"/>
      <c r="BJ330" s="181"/>
      <c r="BK330" s="181"/>
      <c r="BL330" s="181"/>
      <c r="BM330" s="181"/>
      <c r="BN330" s="181"/>
      <c r="BO330" s="181"/>
    </row>
    <row r="331" spans="1:67" s="117" customFormat="1" ht="21" customHeight="1">
      <c r="A331" s="112" t="s">
        <v>149</v>
      </c>
      <c r="B331" s="330" t="s">
        <v>180</v>
      </c>
      <c r="C331" s="330"/>
      <c r="D331" s="330"/>
      <c r="E331" s="174"/>
      <c r="F331" s="174"/>
      <c r="G331" s="174"/>
      <c r="H331" s="1157" t="str">
        <f>H308</f>
        <v>Cuối kỳ</v>
      </c>
      <c r="I331" s="1157"/>
      <c r="J331" s="1157"/>
      <c r="K331" s="1157"/>
      <c r="L331" s="1157"/>
      <c r="M331" s="1157"/>
      <c r="N331" s="1157" t="s">
        <v>1518</v>
      </c>
      <c r="O331" s="1157"/>
      <c r="P331" s="1157"/>
      <c r="Q331" s="1157"/>
      <c r="R331" s="1157"/>
      <c r="S331" s="1157"/>
      <c r="T331" s="114"/>
      <c r="U331" s="118"/>
      <c r="V331" s="116"/>
      <c r="AK331" s="181"/>
      <c r="AL331" s="181"/>
      <c r="AM331" s="181"/>
      <c r="AN331" s="181"/>
      <c r="AO331" s="181"/>
      <c r="AP331" s="181"/>
      <c r="AQ331" s="181"/>
      <c r="AR331" s="181"/>
      <c r="AS331" s="181"/>
      <c r="AT331" s="181"/>
      <c r="AU331" s="181"/>
      <c r="AV331" s="181"/>
      <c r="AW331" s="181"/>
      <c r="AX331" s="181"/>
      <c r="AY331" s="181"/>
      <c r="AZ331" s="181"/>
      <c r="BA331" s="181"/>
      <c r="BB331" s="181"/>
      <c r="BC331" s="181"/>
      <c r="BD331" s="181"/>
      <c r="BE331" s="181"/>
      <c r="BF331" s="181"/>
      <c r="BG331" s="181"/>
      <c r="BH331" s="181"/>
      <c r="BI331" s="181"/>
      <c r="BJ331" s="181"/>
      <c r="BK331" s="181"/>
      <c r="BL331" s="181"/>
      <c r="BM331" s="181"/>
      <c r="BN331" s="181"/>
      <c r="BO331" s="181"/>
    </row>
    <row r="332" spans="1:67" s="19" customFormat="1" ht="21" customHeight="1">
      <c r="A332" s="145"/>
      <c r="B332" s="317" t="s">
        <v>181</v>
      </c>
      <c r="C332" s="330"/>
      <c r="D332" s="330"/>
      <c r="E332" s="174"/>
      <c r="F332" s="174"/>
      <c r="G332" s="174"/>
      <c r="H332" s="354"/>
      <c r="I332" s="354"/>
      <c r="J332" s="354"/>
      <c r="K332" s="354"/>
      <c r="L332" s="354"/>
      <c r="M332" s="354"/>
      <c r="N332" s="1156"/>
      <c r="O332" s="1156"/>
      <c r="P332" s="1156"/>
      <c r="Q332" s="1156"/>
      <c r="R332" s="1156"/>
      <c r="S332" s="1156"/>
      <c r="T332" s="299"/>
      <c r="U332" s="153"/>
      <c r="V332" s="168"/>
      <c r="AK332" s="352"/>
      <c r="AL332" s="352"/>
      <c r="AM332" s="352"/>
      <c r="AN332" s="352"/>
      <c r="AO332" s="352"/>
      <c r="AP332" s="352"/>
      <c r="AQ332" s="352"/>
      <c r="AR332" s="352"/>
      <c r="AS332" s="352"/>
      <c r="AT332" s="352"/>
      <c r="AU332" s="352"/>
      <c r="AV332" s="352"/>
      <c r="AW332" s="352"/>
      <c r="AX332" s="352"/>
      <c r="AY332" s="352"/>
      <c r="AZ332" s="352"/>
      <c r="BA332" s="352"/>
      <c r="BB332" s="352"/>
      <c r="BC332" s="352"/>
      <c r="BD332" s="352"/>
      <c r="BE332" s="352"/>
      <c r="BF332" s="352"/>
      <c r="BG332" s="352"/>
      <c r="BH332" s="352"/>
      <c r="BI332" s="352"/>
      <c r="BJ332" s="352"/>
      <c r="BK332" s="352"/>
      <c r="BL332" s="352"/>
      <c r="BM332" s="352"/>
      <c r="BN332" s="352"/>
      <c r="BO332" s="352"/>
    </row>
    <row r="333" spans="1:67" s="19" customFormat="1" ht="21" customHeight="1">
      <c r="A333" s="145"/>
      <c r="B333" s="317" t="s">
        <v>182</v>
      </c>
      <c r="C333" s="330"/>
      <c r="D333" s="330"/>
      <c r="E333" s="174"/>
      <c r="F333" s="174"/>
      <c r="G333" s="174"/>
      <c r="H333" s="354"/>
      <c r="I333" s="354"/>
      <c r="J333" s="354"/>
      <c r="K333" s="354"/>
      <c r="L333" s="354"/>
      <c r="M333" s="354"/>
      <c r="N333" s="1156"/>
      <c r="O333" s="1156"/>
      <c r="P333" s="1156"/>
      <c r="Q333" s="1156"/>
      <c r="R333" s="1156"/>
      <c r="S333" s="1156"/>
      <c r="T333" s="299"/>
      <c r="U333" s="153"/>
      <c r="V333" s="168"/>
      <c r="AK333" s="352"/>
      <c r="AL333" s="352"/>
      <c r="AM333" s="352"/>
      <c r="AN333" s="352"/>
      <c r="AO333" s="352"/>
      <c r="AP333" s="352"/>
      <c r="AQ333" s="352"/>
      <c r="AR333" s="352"/>
      <c r="AS333" s="352"/>
      <c r="AT333" s="352"/>
      <c r="AU333" s="352"/>
      <c r="AV333" s="352"/>
      <c r="AW333" s="352"/>
      <c r="AX333" s="352"/>
      <c r="AY333" s="352"/>
      <c r="AZ333" s="352"/>
      <c r="BA333" s="352"/>
      <c r="BB333" s="352"/>
      <c r="BC333" s="352"/>
      <c r="BD333" s="352"/>
      <c r="BE333" s="352"/>
      <c r="BF333" s="352"/>
      <c r="BG333" s="352"/>
      <c r="BH333" s="352"/>
      <c r="BI333" s="352"/>
      <c r="BJ333" s="352"/>
      <c r="BK333" s="352"/>
      <c r="BL333" s="352"/>
      <c r="BM333" s="352"/>
      <c r="BN333" s="352"/>
      <c r="BO333" s="352"/>
    </row>
    <row r="334" spans="1:67" s="19" customFormat="1" ht="21" customHeight="1">
      <c r="A334" s="145"/>
      <c r="B334" s="317" t="s">
        <v>181</v>
      </c>
      <c r="C334" s="330"/>
      <c r="D334" s="330"/>
      <c r="E334" s="174"/>
      <c r="F334" s="174"/>
      <c r="G334" s="174"/>
      <c r="H334" s="354"/>
      <c r="I334" s="354"/>
      <c r="J334" s="354"/>
      <c r="K334" s="354"/>
      <c r="L334" s="354"/>
      <c r="M334" s="354"/>
      <c r="N334" s="1156"/>
      <c r="O334" s="1156"/>
      <c r="P334" s="1156"/>
      <c r="Q334" s="1156"/>
      <c r="R334" s="1156"/>
      <c r="S334" s="1156"/>
      <c r="T334" s="299"/>
      <c r="U334" s="153"/>
      <c r="V334" s="168"/>
      <c r="AK334" s="352"/>
      <c r="AL334" s="352"/>
      <c r="AM334" s="352"/>
      <c r="AN334" s="352"/>
      <c r="AO334" s="352"/>
      <c r="AP334" s="352"/>
      <c r="AQ334" s="352"/>
      <c r="AR334" s="352"/>
      <c r="AS334" s="352"/>
      <c r="AT334" s="352"/>
      <c r="AU334" s="352"/>
      <c r="AV334" s="352"/>
      <c r="AW334" s="352"/>
      <c r="AX334" s="352"/>
      <c r="AY334" s="352"/>
      <c r="AZ334" s="352"/>
      <c r="BA334" s="352"/>
      <c r="BB334" s="352"/>
      <c r="BC334" s="352"/>
      <c r="BD334" s="352"/>
      <c r="BE334" s="352"/>
      <c r="BF334" s="352"/>
      <c r="BG334" s="352"/>
      <c r="BH334" s="352"/>
      <c r="BI334" s="352"/>
      <c r="BJ334" s="352"/>
      <c r="BK334" s="352"/>
      <c r="BL334" s="352"/>
      <c r="BM334" s="352"/>
      <c r="BN334" s="352"/>
      <c r="BO334" s="352"/>
    </row>
    <row r="335" spans="1:67" s="19" customFormat="1" ht="19.5" customHeight="1">
      <c r="A335" s="145"/>
      <c r="B335" s="317" t="s">
        <v>183</v>
      </c>
      <c r="C335" s="330"/>
      <c r="D335" s="330"/>
      <c r="E335" s="174"/>
      <c r="F335" s="174"/>
      <c r="G335" s="174"/>
      <c r="H335" s="354"/>
      <c r="I335" s="354"/>
      <c r="J335" s="354"/>
      <c r="K335" s="354"/>
      <c r="L335" s="354"/>
      <c r="M335" s="354"/>
      <c r="N335" s="1156"/>
      <c r="O335" s="1156"/>
      <c r="P335" s="1156"/>
      <c r="Q335" s="1156"/>
      <c r="R335" s="1156"/>
      <c r="S335" s="1156"/>
      <c r="T335" s="299"/>
      <c r="U335" s="153"/>
      <c r="V335" s="168"/>
      <c r="AK335" s="352"/>
      <c r="AL335" s="352"/>
      <c r="AM335" s="352"/>
      <c r="AN335" s="352"/>
      <c r="AO335" s="352"/>
      <c r="AP335" s="352"/>
      <c r="AQ335" s="352"/>
      <c r="AR335" s="352"/>
      <c r="AS335" s="352"/>
      <c r="AT335" s="352"/>
      <c r="AU335" s="352"/>
      <c r="AV335" s="352"/>
      <c r="AW335" s="352"/>
      <c r="AX335" s="352"/>
      <c r="AY335" s="352"/>
      <c r="AZ335" s="352"/>
      <c r="BA335" s="352"/>
      <c r="BB335" s="352"/>
      <c r="BC335" s="352"/>
      <c r="BD335" s="352"/>
      <c r="BE335" s="352"/>
      <c r="BF335" s="352"/>
      <c r="BG335" s="352"/>
      <c r="BH335" s="352"/>
      <c r="BI335" s="352"/>
      <c r="BJ335" s="352"/>
      <c r="BK335" s="352"/>
      <c r="BL335" s="352"/>
      <c r="BM335" s="352"/>
      <c r="BN335" s="352"/>
      <c r="BO335" s="352"/>
    </row>
    <row r="336" spans="1:67" s="19" customFormat="1" ht="19.5" customHeight="1">
      <c r="A336" s="145"/>
      <c r="B336" s="317" t="s">
        <v>181</v>
      </c>
      <c r="C336" s="330"/>
      <c r="D336" s="330"/>
      <c r="E336" s="174"/>
      <c r="F336" s="174"/>
      <c r="G336" s="174"/>
      <c r="H336" s="354"/>
      <c r="I336" s="354"/>
      <c r="J336" s="354"/>
      <c r="K336" s="354"/>
      <c r="L336" s="354"/>
      <c r="M336" s="354"/>
      <c r="N336" s="1156"/>
      <c r="O336" s="1156"/>
      <c r="P336" s="1156"/>
      <c r="Q336" s="1156"/>
      <c r="R336" s="1156"/>
      <c r="S336" s="1156"/>
      <c r="T336" s="299"/>
      <c r="U336" s="153"/>
      <c r="V336" s="168"/>
      <c r="AK336" s="352"/>
      <c r="AL336" s="352"/>
      <c r="AM336" s="352"/>
      <c r="AN336" s="352"/>
      <c r="AO336" s="352"/>
      <c r="AP336" s="352"/>
      <c r="AQ336" s="352"/>
      <c r="AR336" s="352"/>
      <c r="AS336" s="352"/>
      <c r="AT336" s="352"/>
      <c r="AU336" s="352"/>
      <c r="AV336" s="352"/>
      <c r="AW336" s="352"/>
      <c r="AX336" s="352"/>
      <c r="AY336" s="352"/>
      <c r="AZ336" s="352"/>
      <c r="BA336" s="352"/>
      <c r="BB336" s="352"/>
      <c r="BC336" s="352"/>
      <c r="BD336" s="352"/>
      <c r="BE336" s="352"/>
      <c r="BF336" s="352"/>
      <c r="BG336" s="352"/>
      <c r="BH336" s="352"/>
      <c r="BI336" s="352"/>
      <c r="BJ336" s="352"/>
      <c r="BK336" s="352"/>
      <c r="BL336" s="352"/>
      <c r="BM336" s="352"/>
      <c r="BN336" s="352"/>
      <c r="BO336" s="352"/>
    </row>
    <row r="337" spans="1:67" s="19" customFormat="1" ht="19.5" customHeight="1">
      <c r="A337" s="145"/>
      <c r="B337" s="317" t="s">
        <v>184</v>
      </c>
      <c r="C337" s="330"/>
      <c r="D337" s="330"/>
      <c r="E337" s="174"/>
      <c r="F337" s="174"/>
      <c r="G337" s="174"/>
      <c r="H337" s="354"/>
      <c r="I337" s="354"/>
      <c r="J337" s="354"/>
      <c r="K337" s="354"/>
      <c r="L337" s="354"/>
      <c r="M337" s="354"/>
      <c r="N337" s="1156"/>
      <c r="O337" s="1156"/>
      <c r="P337" s="1156"/>
      <c r="Q337" s="1156"/>
      <c r="R337" s="1156"/>
      <c r="S337" s="1156"/>
      <c r="T337" s="299"/>
      <c r="U337" s="153"/>
      <c r="V337" s="168"/>
      <c r="AK337" s="352"/>
      <c r="AL337" s="352"/>
      <c r="AM337" s="352"/>
      <c r="AN337" s="352"/>
      <c r="AO337" s="352"/>
      <c r="AP337" s="352"/>
      <c r="AQ337" s="352"/>
      <c r="AR337" s="352"/>
      <c r="AS337" s="352"/>
      <c r="AT337" s="352"/>
      <c r="AU337" s="352"/>
      <c r="AV337" s="352"/>
      <c r="AW337" s="352"/>
      <c r="AX337" s="352"/>
      <c r="AY337" s="352"/>
      <c r="AZ337" s="352"/>
      <c r="BA337" s="352"/>
      <c r="BB337" s="352"/>
      <c r="BC337" s="352"/>
      <c r="BD337" s="352"/>
      <c r="BE337" s="352"/>
      <c r="BF337" s="352"/>
      <c r="BG337" s="352"/>
      <c r="BH337" s="352"/>
      <c r="BI337" s="352"/>
      <c r="BJ337" s="352"/>
      <c r="BK337" s="352"/>
      <c r="BL337" s="352"/>
      <c r="BM337" s="352"/>
      <c r="BN337" s="352"/>
      <c r="BO337" s="352"/>
    </row>
    <row r="338" spans="1:67" s="19" customFormat="1" ht="19.5" customHeight="1">
      <c r="A338" s="145"/>
      <c r="B338" s="317" t="s">
        <v>185</v>
      </c>
      <c r="C338" s="330"/>
      <c r="D338" s="330"/>
      <c r="E338" s="174"/>
      <c r="F338" s="174"/>
      <c r="G338" s="174"/>
      <c r="H338" s="126"/>
      <c r="I338" s="126"/>
      <c r="J338" s="126"/>
      <c r="K338" s="126"/>
      <c r="L338" s="126"/>
      <c r="M338" s="126"/>
      <c r="N338" s="1157"/>
      <c r="O338" s="1157"/>
      <c r="P338" s="1157"/>
      <c r="Q338" s="1157"/>
      <c r="R338" s="1157"/>
      <c r="S338" s="1157"/>
      <c r="T338" s="299"/>
      <c r="U338" s="153"/>
      <c r="V338" s="168"/>
      <c r="AK338" s="352"/>
      <c r="AL338" s="352"/>
      <c r="AM338" s="352"/>
      <c r="AN338" s="352"/>
      <c r="AO338" s="352"/>
      <c r="AP338" s="352"/>
      <c r="AQ338" s="352"/>
      <c r="AR338" s="352"/>
      <c r="AS338" s="352"/>
      <c r="AT338" s="352"/>
      <c r="AU338" s="352"/>
      <c r="AV338" s="352"/>
      <c r="AW338" s="352"/>
      <c r="AX338" s="352"/>
      <c r="AY338" s="352"/>
      <c r="AZ338" s="352"/>
      <c r="BA338" s="352"/>
      <c r="BB338" s="352"/>
      <c r="BC338" s="352"/>
      <c r="BD338" s="352"/>
      <c r="BE338" s="352"/>
      <c r="BF338" s="352"/>
      <c r="BG338" s="352"/>
      <c r="BH338" s="352"/>
      <c r="BI338" s="352"/>
      <c r="BJ338" s="352"/>
      <c r="BK338" s="352"/>
      <c r="BL338" s="352"/>
      <c r="BM338" s="352"/>
      <c r="BN338" s="352"/>
      <c r="BO338" s="352"/>
    </row>
    <row r="339" spans="1:67" s="19" customFormat="1" ht="19.5" customHeight="1">
      <c r="A339" s="145"/>
      <c r="B339" s="317" t="s">
        <v>186</v>
      </c>
      <c r="C339" s="330"/>
      <c r="D339" s="330"/>
      <c r="E339" s="174"/>
      <c r="F339" s="174"/>
      <c r="G339" s="174"/>
      <c r="H339" s="126"/>
      <c r="I339" s="126"/>
      <c r="J339" s="126"/>
      <c r="K339" s="126"/>
      <c r="L339" s="126"/>
      <c r="M339" s="126"/>
      <c r="N339" s="1157"/>
      <c r="O339" s="1157"/>
      <c r="P339" s="1157"/>
      <c r="Q339" s="1157"/>
      <c r="R339" s="1157"/>
      <c r="S339" s="1157"/>
      <c r="T339" s="299"/>
      <c r="U339" s="153"/>
      <c r="V339" s="168"/>
      <c r="AK339" s="352"/>
      <c r="AL339" s="352"/>
      <c r="AM339" s="352"/>
      <c r="AN339" s="352"/>
      <c r="AO339" s="352"/>
      <c r="AP339" s="352"/>
      <c r="AQ339" s="352"/>
      <c r="AR339" s="352"/>
      <c r="AS339" s="352"/>
      <c r="AT339" s="352"/>
      <c r="AU339" s="352"/>
      <c r="AV339" s="352"/>
      <c r="AW339" s="352"/>
      <c r="AX339" s="352"/>
      <c r="AY339" s="352"/>
      <c r="AZ339" s="352"/>
      <c r="BA339" s="352"/>
      <c r="BB339" s="352"/>
      <c r="BC339" s="352"/>
      <c r="BD339" s="352"/>
      <c r="BE339" s="352"/>
      <c r="BF339" s="352"/>
      <c r="BG339" s="352"/>
      <c r="BH339" s="352"/>
      <c r="BI339" s="352"/>
      <c r="BJ339" s="352"/>
      <c r="BK339" s="352"/>
      <c r="BL339" s="352"/>
      <c r="BM339" s="352"/>
      <c r="BN339" s="352"/>
      <c r="BO339" s="352"/>
    </row>
    <row r="340" spans="1:67" s="117" customFormat="1" ht="19.5" customHeight="1">
      <c r="A340" s="112" t="s">
        <v>160</v>
      </c>
      <c r="B340" s="330" t="s">
        <v>187</v>
      </c>
      <c r="C340" s="330"/>
      <c r="D340" s="330"/>
      <c r="E340" s="174"/>
      <c r="F340" s="174"/>
      <c r="G340" s="174"/>
      <c r="H340" s="1157" t="str">
        <f>H331</f>
        <v>Cuối kỳ</v>
      </c>
      <c r="I340" s="1157"/>
      <c r="J340" s="1157"/>
      <c r="K340" s="1157"/>
      <c r="L340" s="1157"/>
      <c r="M340" s="1157"/>
      <c r="N340" s="1157" t="s">
        <v>1518</v>
      </c>
      <c r="O340" s="1157"/>
      <c r="P340" s="1157"/>
      <c r="Q340" s="1157"/>
      <c r="R340" s="1157"/>
      <c r="S340" s="1157"/>
      <c r="T340" s="114"/>
      <c r="U340" s="118"/>
      <c r="V340" s="116"/>
      <c r="AK340" s="181"/>
      <c r="AL340" s="181"/>
      <c r="AM340" s="181"/>
      <c r="AN340" s="181"/>
      <c r="AO340" s="181"/>
      <c r="AP340" s="181"/>
      <c r="AQ340" s="181"/>
      <c r="AR340" s="181"/>
      <c r="AS340" s="181"/>
      <c r="AT340" s="181"/>
      <c r="AU340" s="181"/>
      <c r="AV340" s="181"/>
      <c r="AW340" s="181"/>
      <c r="AX340" s="181"/>
      <c r="AY340" s="181"/>
      <c r="AZ340" s="181"/>
      <c r="BA340" s="181"/>
      <c r="BB340" s="181"/>
      <c r="BC340" s="181"/>
      <c r="BD340" s="181"/>
      <c r="BE340" s="181"/>
      <c r="BF340" s="181"/>
      <c r="BG340" s="181"/>
      <c r="BH340" s="181"/>
      <c r="BI340" s="181"/>
      <c r="BJ340" s="181"/>
      <c r="BK340" s="181"/>
      <c r="BL340" s="181"/>
      <c r="BM340" s="181"/>
      <c r="BN340" s="181"/>
      <c r="BO340" s="181"/>
    </row>
    <row r="341" spans="1:67" s="19" customFormat="1" ht="19.5" customHeight="1">
      <c r="A341" s="145"/>
      <c r="B341" s="317" t="s">
        <v>188</v>
      </c>
      <c r="C341" s="330"/>
      <c r="D341" s="330"/>
      <c r="E341" s="174"/>
      <c r="F341" s="174"/>
      <c r="G341" s="174"/>
      <c r="H341" s="354"/>
      <c r="I341" s="354"/>
      <c r="J341" s="354"/>
      <c r="K341" s="354"/>
      <c r="L341" s="354"/>
      <c r="M341" s="354"/>
      <c r="N341" s="1156"/>
      <c r="O341" s="1156"/>
      <c r="P341" s="1156"/>
      <c r="Q341" s="1156"/>
      <c r="R341" s="1156"/>
      <c r="S341" s="1156"/>
      <c r="T341" s="299"/>
      <c r="U341" s="153"/>
      <c r="V341" s="168"/>
      <c r="AK341" s="352"/>
      <c r="AL341" s="352"/>
      <c r="AM341" s="352"/>
      <c r="AN341" s="352"/>
      <c r="AO341" s="352"/>
      <c r="AP341" s="352"/>
      <c r="AQ341" s="352"/>
      <c r="AR341" s="352"/>
      <c r="AS341" s="352"/>
      <c r="AT341" s="352"/>
      <c r="AU341" s="352"/>
      <c r="AV341" s="352"/>
      <c r="AW341" s="352"/>
      <c r="AX341" s="352"/>
      <c r="AY341" s="352"/>
      <c r="AZ341" s="352"/>
      <c r="BA341" s="352"/>
      <c r="BB341" s="352"/>
      <c r="BC341" s="352"/>
      <c r="BD341" s="352"/>
      <c r="BE341" s="352"/>
      <c r="BF341" s="352"/>
      <c r="BG341" s="352"/>
      <c r="BH341" s="352"/>
      <c r="BI341" s="352"/>
      <c r="BJ341" s="352"/>
      <c r="BK341" s="352"/>
      <c r="BL341" s="352"/>
      <c r="BM341" s="352"/>
      <c r="BN341" s="352"/>
      <c r="BO341" s="352"/>
    </row>
    <row r="342" spans="1:67" s="19" customFormat="1" ht="21" customHeight="1">
      <c r="A342" s="145"/>
      <c r="B342" s="317" t="s">
        <v>189</v>
      </c>
      <c r="C342" s="330"/>
      <c r="D342" s="330"/>
      <c r="E342" s="174"/>
      <c r="F342" s="174"/>
      <c r="G342" s="174"/>
      <c r="H342" s="354"/>
      <c r="I342" s="354"/>
      <c r="J342" s="354"/>
      <c r="K342" s="354"/>
      <c r="L342" s="354"/>
      <c r="M342" s="354"/>
      <c r="N342" s="1156"/>
      <c r="O342" s="1156"/>
      <c r="P342" s="1156"/>
      <c r="Q342" s="1156"/>
      <c r="R342" s="1156"/>
      <c r="S342" s="1156"/>
      <c r="T342" s="299"/>
      <c r="U342" s="153"/>
      <c r="V342" s="168"/>
      <c r="AK342" s="352"/>
      <c r="AL342" s="352"/>
      <c r="AM342" s="352"/>
      <c r="AN342" s="352"/>
      <c r="AO342" s="352"/>
      <c r="AP342" s="352"/>
      <c r="AQ342" s="352"/>
      <c r="AR342" s="352"/>
      <c r="AS342" s="352"/>
      <c r="AT342" s="352"/>
      <c r="AU342" s="352"/>
      <c r="AV342" s="352"/>
      <c r="AW342" s="352"/>
      <c r="AX342" s="352"/>
      <c r="AY342" s="352"/>
      <c r="AZ342" s="352"/>
      <c r="BA342" s="352"/>
      <c r="BB342" s="352"/>
      <c r="BC342" s="352"/>
      <c r="BD342" s="352"/>
      <c r="BE342" s="352"/>
      <c r="BF342" s="352"/>
      <c r="BG342" s="352"/>
      <c r="BH342" s="352"/>
      <c r="BI342" s="352"/>
      <c r="BJ342" s="352"/>
      <c r="BK342" s="352"/>
      <c r="BL342" s="352"/>
      <c r="BM342" s="352"/>
      <c r="BN342" s="352"/>
      <c r="BO342" s="352"/>
    </row>
    <row r="343" spans="1:67" s="19" customFormat="1" ht="21" customHeight="1">
      <c r="A343" s="145"/>
      <c r="B343" s="317" t="s">
        <v>190</v>
      </c>
      <c r="C343" s="330"/>
      <c r="D343" s="330"/>
      <c r="E343" s="174"/>
      <c r="F343" s="174"/>
      <c r="G343" s="174"/>
      <c r="H343" s="354"/>
      <c r="I343" s="354"/>
      <c r="J343" s="354"/>
      <c r="K343" s="354"/>
      <c r="L343" s="354"/>
      <c r="M343" s="354"/>
      <c r="N343" s="1156"/>
      <c r="O343" s="1156"/>
      <c r="P343" s="1156"/>
      <c r="Q343" s="1156"/>
      <c r="R343" s="1156"/>
      <c r="S343" s="1156"/>
      <c r="T343" s="299"/>
      <c r="U343" s="153"/>
      <c r="V343" s="168"/>
      <c r="AK343" s="352"/>
      <c r="AL343" s="352"/>
      <c r="AM343" s="352"/>
      <c r="AN343" s="352"/>
      <c r="AO343" s="352"/>
      <c r="AP343" s="352"/>
      <c r="AQ343" s="352"/>
      <c r="AR343" s="352"/>
      <c r="AS343" s="352"/>
      <c r="AT343" s="352"/>
      <c r="AU343" s="352"/>
      <c r="AV343" s="352"/>
      <c r="AW343" s="352"/>
      <c r="AX343" s="352"/>
      <c r="AY343" s="352"/>
      <c r="AZ343" s="352"/>
      <c r="BA343" s="352"/>
      <c r="BB343" s="352"/>
      <c r="BC343" s="352"/>
      <c r="BD343" s="352"/>
      <c r="BE343" s="352"/>
      <c r="BF343" s="352"/>
      <c r="BG343" s="352"/>
      <c r="BH343" s="352"/>
      <c r="BI343" s="352"/>
      <c r="BJ343" s="352"/>
      <c r="BK343" s="352"/>
      <c r="BL343" s="352"/>
      <c r="BM343" s="352"/>
      <c r="BN343" s="352"/>
      <c r="BO343" s="352"/>
    </row>
    <row r="344" spans="1:67" s="19" customFormat="1" ht="21" customHeight="1">
      <c r="A344" s="145"/>
      <c r="B344" s="317" t="s">
        <v>191</v>
      </c>
      <c r="C344" s="330"/>
      <c r="D344" s="330"/>
      <c r="E344" s="174"/>
      <c r="F344" s="174"/>
      <c r="G344" s="174"/>
      <c r="H344" s="354"/>
      <c r="I344" s="354"/>
      <c r="J344" s="354"/>
      <c r="K344" s="354"/>
      <c r="L344" s="354"/>
      <c r="M344" s="354"/>
      <c r="N344" s="1156"/>
      <c r="O344" s="1156"/>
      <c r="P344" s="1156"/>
      <c r="Q344" s="1156"/>
      <c r="R344" s="1156"/>
      <c r="S344" s="1156"/>
      <c r="T344" s="299"/>
      <c r="U344" s="153"/>
      <c r="V344" s="168"/>
      <c r="AK344" s="352"/>
      <c r="AL344" s="352"/>
      <c r="AM344" s="352"/>
      <c r="AN344" s="352"/>
      <c r="AO344" s="352"/>
      <c r="AP344" s="352"/>
      <c r="AQ344" s="352"/>
      <c r="AR344" s="352"/>
      <c r="AS344" s="352"/>
      <c r="AT344" s="352"/>
      <c r="AU344" s="352"/>
      <c r="AV344" s="352"/>
      <c r="AW344" s="352"/>
      <c r="AX344" s="352"/>
      <c r="AY344" s="352"/>
      <c r="AZ344" s="352"/>
      <c r="BA344" s="352"/>
      <c r="BB344" s="352"/>
      <c r="BC344" s="352"/>
      <c r="BD344" s="352"/>
      <c r="BE344" s="352"/>
      <c r="BF344" s="352"/>
      <c r="BG344" s="352"/>
      <c r="BH344" s="352"/>
      <c r="BI344" s="352"/>
      <c r="BJ344" s="352"/>
      <c r="BK344" s="352"/>
      <c r="BL344" s="352"/>
      <c r="BM344" s="352"/>
      <c r="BN344" s="352"/>
      <c r="BO344" s="352"/>
    </row>
    <row r="345" spans="1:67" s="19" customFormat="1" ht="21" customHeight="1">
      <c r="A345" s="145"/>
      <c r="B345" s="317" t="s">
        <v>192</v>
      </c>
      <c r="C345" s="330"/>
      <c r="D345" s="330"/>
      <c r="E345" s="174"/>
      <c r="F345" s="174"/>
      <c r="G345" s="174"/>
      <c r="H345" s="354"/>
      <c r="I345" s="354"/>
      <c r="J345" s="354"/>
      <c r="K345" s="354"/>
      <c r="L345" s="354"/>
      <c r="M345" s="354"/>
      <c r="N345" s="1156"/>
      <c r="O345" s="1156"/>
      <c r="P345" s="1156"/>
      <c r="Q345" s="1156"/>
      <c r="R345" s="1156"/>
      <c r="S345" s="1156"/>
      <c r="T345" s="299"/>
      <c r="U345" s="153"/>
      <c r="V345" s="168"/>
      <c r="AK345" s="352"/>
      <c r="AL345" s="352"/>
      <c r="AM345" s="352"/>
      <c r="AN345" s="352"/>
      <c r="AO345" s="352"/>
      <c r="AP345" s="352"/>
      <c r="AQ345" s="352"/>
      <c r="AR345" s="352"/>
      <c r="AS345" s="352"/>
      <c r="AT345" s="352"/>
      <c r="AU345" s="352"/>
      <c r="AV345" s="352"/>
      <c r="AW345" s="352"/>
      <c r="AX345" s="352"/>
      <c r="AY345" s="352"/>
      <c r="AZ345" s="352"/>
      <c r="BA345" s="352"/>
      <c r="BB345" s="352"/>
      <c r="BC345" s="352"/>
      <c r="BD345" s="352"/>
      <c r="BE345" s="352"/>
      <c r="BF345" s="352"/>
      <c r="BG345" s="352"/>
      <c r="BH345" s="352"/>
      <c r="BI345" s="352"/>
      <c r="BJ345" s="352"/>
      <c r="BK345" s="352"/>
      <c r="BL345" s="352"/>
      <c r="BM345" s="352"/>
      <c r="BN345" s="352"/>
      <c r="BO345" s="352"/>
    </row>
    <row r="346" spans="1:67" s="117" customFormat="1" ht="21" customHeight="1">
      <c r="A346" s="112">
        <v>22</v>
      </c>
      <c r="B346" s="330" t="s">
        <v>193</v>
      </c>
      <c r="C346" s="330"/>
      <c r="D346" s="330"/>
      <c r="E346" s="174"/>
      <c r="F346" s="174"/>
      <c r="G346" s="174"/>
      <c r="H346" s="166"/>
      <c r="I346" s="166"/>
      <c r="J346" s="166"/>
      <c r="K346" s="166"/>
      <c r="L346" s="166"/>
      <c r="M346" s="166"/>
      <c r="N346" s="166"/>
      <c r="O346" s="166"/>
      <c r="P346" s="166"/>
      <c r="Q346" s="166"/>
      <c r="R346" s="166"/>
      <c r="S346" s="166"/>
      <c r="T346" s="114"/>
      <c r="U346" s="118"/>
      <c r="V346" s="116"/>
      <c r="AK346" s="181"/>
      <c r="AL346" s="181"/>
      <c r="AM346" s="181"/>
      <c r="AN346" s="181"/>
      <c r="AO346" s="181"/>
      <c r="AP346" s="181"/>
      <c r="AQ346" s="181"/>
      <c r="AR346" s="181"/>
      <c r="AS346" s="181"/>
      <c r="AT346" s="181"/>
      <c r="AU346" s="181"/>
      <c r="AV346" s="181"/>
      <c r="AW346" s="181"/>
      <c r="AX346" s="181"/>
      <c r="AY346" s="181"/>
      <c r="AZ346" s="181"/>
      <c r="BA346" s="181"/>
      <c r="BB346" s="181"/>
      <c r="BC346" s="181"/>
      <c r="BD346" s="181"/>
      <c r="BE346" s="181"/>
      <c r="BF346" s="181"/>
      <c r="BG346" s="181"/>
      <c r="BH346" s="181"/>
      <c r="BI346" s="181"/>
      <c r="BJ346" s="181"/>
      <c r="BK346" s="181"/>
      <c r="BL346" s="181"/>
      <c r="BM346" s="181"/>
      <c r="BN346" s="181"/>
      <c r="BO346" s="181"/>
    </row>
    <row r="347" spans="1:22" s="181" customFormat="1" ht="21" customHeight="1">
      <c r="A347" s="367" t="s">
        <v>149</v>
      </c>
      <c r="B347" s="142" t="s">
        <v>194</v>
      </c>
      <c r="S347" s="117"/>
      <c r="T347" s="114"/>
      <c r="U347" s="179"/>
      <c r="V347" s="180"/>
    </row>
    <row r="348" spans="20:21" ht="17.25" customHeight="1">
      <c r="T348" s="108"/>
      <c r="U348" s="103"/>
    </row>
    <row r="349" spans="1:67" s="399" customFormat="1" ht="17.25" customHeight="1">
      <c r="A349" s="1279"/>
      <c r="B349" s="1280"/>
      <c r="C349" s="1281"/>
      <c r="D349" s="1211" t="s">
        <v>195</v>
      </c>
      <c r="E349" s="1288"/>
      <c r="F349" s="1211" t="s">
        <v>196</v>
      </c>
      <c r="G349" s="1288"/>
      <c r="H349" s="1211" t="s">
        <v>197</v>
      </c>
      <c r="I349" s="1212"/>
      <c r="J349" s="1625" t="s">
        <v>198</v>
      </c>
      <c r="K349" s="1626"/>
      <c r="L349" s="1627"/>
      <c r="M349" s="1211" t="s">
        <v>199</v>
      </c>
      <c r="N349" s="1620"/>
      <c r="O349" s="1621"/>
      <c r="P349" s="1211" t="s">
        <v>200</v>
      </c>
      <c r="Q349" s="1662"/>
      <c r="R349" s="1288"/>
      <c r="S349" s="1622" t="s">
        <v>1523</v>
      </c>
      <c r="T349" s="397"/>
      <c r="U349" s="9">
        <v>28717206540</v>
      </c>
      <c r="V349" s="398"/>
      <c r="AK349" s="597"/>
      <c r="AL349" s="597"/>
      <c r="AM349" s="597"/>
      <c r="AN349" s="597"/>
      <c r="AO349" s="597"/>
      <c r="AP349" s="597"/>
      <c r="AQ349" s="597"/>
      <c r="AR349" s="597"/>
      <c r="AS349" s="597"/>
      <c r="AT349" s="597"/>
      <c r="AU349" s="597"/>
      <c r="AV349" s="597"/>
      <c r="AW349" s="597"/>
      <c r="AX349" s="597"/>
      <c r="AY349" s="597"/>
      <c r="AZ349" s="597"/>
      <c r="BA349" s="597"/>
      <c r="BB349" s="597"/>
      <c r="BC349" s="597"/>
      <c r="BD349" s="597"/>
      <c r="BE349" s="597"/>
      <c r="BF349" s="597"/>
      <c r="BG349" s="597"/>
      <c r="BH349" s="597"/>
      <c r="BI349" s="597"/>
      <c r="BJ349" s="597"/>
      <c r="BK349" s="597"/>
      <c r="BL349" s="597"/>
      <c r="BM349" s="597"/>
      <c r="BN349" s="597"/>
      <c r="BO349" s="597"/>
    </row>
    <row r="350" spans="1:67" s="399" customFormat="1" ht="17.25" customHeight="1">
      <c r="A350" s="1213" t="s">
        <v>201</v>
      </c>
      <c r="B350" s="1214"/>
      <c r="C350" s="1215"/>
      <c r="D350" s="1209" t="s">
        <v>202</v>
      </c>
      <c r="E350" s="1210"/>
      <c r="F350" s="1209" t="s">
        <v>203</v>
      </c>
      <c r="G350" s="1210"/>
      <c r="H350" s="1209" t="s">
        <v>202</v>
      </c>
      <c r="I350" s="1641"/>
      <c r="J350" s="1628" t="s">
        <v>204</v>
      </c>
      <c r="K350" s="1629"/>
      <c r="L350" s="1630"/>
      <c r="M350" s="1209" t="s">
        <v>203</v>
      </c>
      <c r="N350" s="1631"/>
      <c r="O350" s="1210"/>
      <c r="P350" s="1628" t="s">
        <v>205</v>
      </c>
      <c r="Q350" s="1629"/>
      <c r="R350" s="1630"/>
      <c r="S350" s="1623"/>
      <c r="T350" s="397"/>
      <c r="U350" s="400"/>
      <c r="V350" s="398"/>
      <c r="AK350" s="597"/>
      <c r="AL350" s="597"/>
      <c r="AM350" s="597"/>
      <c r="AN350" s="597"/>
      <c r="AO350" s="597"/>
      <c r="AP350" s="597"/>
      <c r="AQ350" s="597"/>
      <c r="AR350" s="597"/>
      <c r="AS350" s="597"/>
      <c r="AT350" s="597"/>
      <c r="AU350" s="597"/>
      <c r="AV350" s="597"/>
      <c r="AW350" s="597"/>
      <c r="AX350" s="597"/>
      <c r="AY350" s="597"/>
      <c r="AZ350" s="597"/>
      <c r="BA350" s="597"/>
      <c r="BB350" s="597"/>
      <c r="BC350" s="597"/>
      <c r="BD350" s="597"/>
      <c r="BE350" s="597"/>
      <c r="BF350" s="597"/>
      <c r="BG350" s="597"/>
      <c r="BH350" s="597"/>
      <c r="BI350" s="597"/>
      <c r="BJ350" s="597"/>
      <c r="BK350" s="597"/>
      <c r="BL350" s="597"/>
      <c r="BM350" s="597"/>
      <c r="BN350" s="597"/>
      <c r="BO350" s="597"/>
    </row>
    <row r="351" spans="1:67" s="399" customFormat="1" ht="17.25" customHeight="1">
      <c r="A351" s="1204"/>
      <c r="B351" s="1205"/>
      <c r="C351" s="1206"/>
      <c r="D351" s="1207" t="s">
        <v>206</v>
      </c>
      <c r="E351" s="1208"/>
      <c r="F351" s="1207" t="s">
        <v>207</v>
      </c>
      <c r="G351" s="1208"/>
      <c r="H351" s="1642" t="s">
        <v>208</v>
      </c>
      <c r="I351" s="1643"/>
      <c r="J351" s="1482" t="s">
        <v>209</v>
      </c>
      <c r="K351" s="1483"/>
      <c r="L351" s="1484"/>
      <c r="M351" s="1642" t="s">
        <v>207</v>
      </c>
      <c r="N351" s="1663"/>
      <c r="O351" s="1664"/>
      <c r="P351" s="1482" t="s">
        <v>210</v>
      </c>
      <c r="Q351" s="1483"/>
      <c r="R351" s="1484"/>
      <c r="S351" s="1624"/>
      <c r="T351" s="397"/>
      <c r="U351" s="400"/>
      <c r="V351" s="398"/>
      <c r="AK351" s="597"/>
      <c r="AL351" s="597"/>
      <c r="AM351" s="597"/>
      <c r="AN351" s="597"/>
      <c r="AO351" s="597"/>
      <c r="AP351" s="597"/>
      <c r="AQ351" s="597"/>
      <c r="AR351" s="597"/>
      <c r="AS351" s="597"/>
      <c r="AT351" s="597"/>
      <c r="AU351" s="597"/>
      <c r="AV351" s="597"/>
      <c r="AW351" s="597"/>
      <c r="AX351" s="597"/>
      <c r="AY351" s="597"/>
      <c r="AZ351" s="597"/>
      <c r="BA351" s="597"/>
      <c r="BB351" s="597"/>
      <c r="BC351" s="597"/>
      <c r="BD351" s="597"/>
      <c r="BE351" s="597"/>
      <c r="BF351" s="597"/>
      <c r="BG351" s="597"/>
      <c r="BH351" s="597"/>
      <c r="BI351" s="597"/>
      <c r="BJ351" s="597"/>
      <c r="BK351" s="597"/>
      <c r="BL351" s="597"/>
      <c r="BM351" s="597"/>
      <c r="BN351" s="597"/>
      <c r="BO351" s="597"/>
    </row>
    <row r="352" spans="1:67" s="399" customFormat="1" ht="17.25" customHeight="1">
      <c r="A352" s="1193" t="s">
        <v>211</v>
      </c>
      <c r="B352" s="1203"/>
      <c r="C352" s="1194"/>
      <c r="D352" s="1193">
        <v>1</v>
      </c>
      <c r="E352" s="1194"/>
      <c r="F352" s="1193">
        <v>2</v>
      </c>
      <c r="G352" s="1194"/>
      <c r="H352" s="1193">
        <v>3</v>
      </c>
      <c r="I352" s="1474"/>
      <c r="J352" s="401"/>
      <c r="K352" s="401"/>
      <c r="L352" s="401"/>
      <c r="M352" s="1193">
        <v>4</v>
      </c>
      <c r="N352" s="1203"/>
      <c r="O352" s="1194"/>
      <c r="P352" s="1467">
        <v>6</v>
      </c>
      <c r="Q352" s="1468"/>
      <c r="R352" s="1469"/>
      <c r="S352" s="402">
        <v>7</v>
      </c>
      <c r="T352" s="397"/>
      <c r="U352" s="400"/>
      <c r="V352" s="398"/>
      <c r="AK352" s="597"/>
      <c r="AL352" s="597"/>
      <c r="AM352" s="597"/>
      <c r="AN352" s="597"/>
      <c r="AO352" s="597"/>
      <c r="AP352" s="597"/>
      <c r="AQ352" s="597"/>
      <c r="AR352" s="597"/>
      <c r="AS352" s="597"/>
      <c r="AT352" s="597"/>
      <c r="AU352" s="597"/>
      <c r="AV352" s="597"/>
      <c r="AW352" s="597"/>
      <c r="AX352" s="597"/>
      <c r="AY352" s="597"/>
      <c r="AZ352" s="597"/>
      <c r="BA352" s="597"/>
      <c r="BB352" s="597"/>
      <c r="BC352" s="597"/>
      <c r="BD352" s="597"/>
      <c r="BE352" s="597"/>
      <c r="BF352" s="597"/>
      <c r="BG352" s="597"/>
      <c r="BH352" s="597"/>
      <c r="BI352" s="597"/>
      <c r="BJ352" s="597"/>
      <c r="BK352" s="597"/>
      <c r="BL352" s="597"/>
      <c r="BM352" s="597"/>
      <c r="BN352" s="597"/>
      <c r="BO352" s="597"/>
    </row>
    <row r="353" spans="1:21" ht="17.25" customHeight="1">
      <c r="A353" s="1303"/>
      <c r="B353" s="1304"/>
      <c r="C353" s="1305"/>
      <c r="D353" s="1306"/>
      <c r="E353" s="1307"/>
      <c r="F353" s="1314"/>
      <c r="G353" s="1315"/>
      <c r="H353" s="1308"/>
      <c r="I353" s="1309"/>
      <c r="J353" s="404"/>
      <c r="K353" s="404"/>
      <c r="L353" s="404"/>
      <c r="M353" s="405"/>
      <c r="N353" s="404"/>
      <c r="O353" s="404"/>
      <c r="P353" s="406"/>
      <c r="Q353" s="404"/>
      <c r="R353" s="403"/>
      <c r="S353" s="407"/>
      <c r="T353" s="108"/>
      <c r="U353" s="103"/>
    </row>
    <row r="354" spans="1:30" s="414" customFormat="1" ht="17.25" customHeight="1">
      <c r="A354" s="1310" t="s">
        <v>212</v>
      </c>
      <c r="B354" s="1311"/>
      <c r="C354" s="1312"/>
      <c r="D354" s="1297">
        <v>150839520000</v>
      </c>
      <c r="E354" s="1313"/>
      <c r="F354" s="1297">
        <v>11263667234</v>
      </c>
      <c r="G354" s="1302"/>
      <c r="H354" s="1297">
        <v>29341327108</v>
      </c>
      <c r="I354" s="1313"/>
      <c r="J354" s="1297">
        <v>14022062883</v>
      </c>
      <c r="K354" s="1460"/>
      <c r="L354" s="1302"/>
      <c r="M354" s="1297"/>
      <c r="N354" s="1460"/>
      <c r="O354" s="1302"/>
      <c r="P354" s="409"/>
      <c r="Q354" s="410"/>
      <c r="R354" s="408"/>
      <c r="S354" s="411">
        <f>SUM(D354:R354)</f>
        <v>205466577225</v>
      </c>
      <c r="T354" s="412"/>
      <c r="U354" s="1435">
        <v>27889082694</v>
      </c>
      <c r="V354" s="1444"/>
      <c r="W354" s="1435">
        <v>24845671376</v>
      </c>
      <c r="X354" s="1436"/>
      <c r="Y354" s="1435">
        <v>7961700579</v>
      </c>
      <c r="Z354" s="1444"/>
      <c r="AA354" s="1441">
        <v>67264587457</v>
      </c>
      <c r="AB354" s="1442"/>
      <c r="AC354" s="1443"/>
      <c r="AD354" s="413">
        <f>SUM(U354:AC354)</f>
        <v>127961042106</v>
      </c>
    </row>
    <row r="355" spans="1:30" s="421" customFormat="1" ht="17.25" customHeight="1">
      <c r="A355" s="1200" t="s">
        <v>213</v>
      </c>
      <c r="B355" s="1201"/>
      <c r="C355" s="1202"/>
      <c r="D355" s="1195"/>
      <c r="E355" s="1197"/>
      <c r="F355" s="1195"/>
      <c r="G355" s="1197"/>
      <c r="H355" s="1195"/>
      <c r="I355" s="1458"/>
      <c r="J355" s="1195"/>
      <c r="K355" s="1459"/>
      <c r="L355" s="1197"/>
      <c r="M355" s="1195"/>
      <c r="N355" s="1459"/>
      <c r="O355" s="1197"/>
      <c r="P355" s="416"/>
      <c r="Q355" s="417"/>
      <c r="R355" s="415"/>
      <c r="S355" s="418">
        <f>SUM(D355:R355)</f>
        <v>0</v>
      </c>
      <c r="T355" s="419"/>
      <c r="U355" s="1427"/>
      <c r="V355" s="1428"/>
      <c r="W355" s="1438"/>
      <c r="X355" s="1439"/>
      <c r="Y355" s="1438"/>
      <c r="Z355" s="1425"/>
      <c r="AA355" s="1438"/>
      <c r="AB355" s="1424"/>
      <c r="AC355" s="1425"/>
      <c r="AD355" s="420">
        <f>SUM(U355:AC355)</f>
        <v>0</v>
      </c>
    </row>
    <row r="356" spans="1:30" s="421" customFormat="1" ht="17.25" customHeight="1">
      <c r="A356" s="1294" t="s">
        <v>214</v>
      </c>
      <c r="B356" s="1295"/>
      <c r="C356" s="1296"/>
      <c r="D356" s="1195"/>
      <c r="E356" s="1196"/>
      <c r="F356" s="1198"/>
      <c r="G356" s="1199"/>
      <c r="H356" s="1182">
        <v>3184939242</v>
      </c>
      <c r="I356" s="1181"/>
      <c r="J356" s="1231"/>
      <c r="K356" s="1176"/>
      <c r="L356" s="1177"/>
      <c r="M356" s="1195"/>
      <c r="N356" s="1459"/>
      <c r="O356" s="1197"/>
      <c r="P356" s="1479">
        <v>28717206540</v>
      </c>
      <c r="Q356" s="1480"/>
      <c r="R356" s="1481"/>
      <c r="S356" s="418">
        <f>SUM(D356:R356)</f>
        <v>31902145782</v>
      </c>
      <c r="T356" s="419"/>
      <c r="U356" s="1427"/>
      <c r="V356" s="1425"/>
      <c r="W356" s="1438"/>
      <c r="X356" s="1439"/>
      <c r="Y356" s="1438"/>
      <c r="Z356" s="1425"/>
      <c r="AA356" s="1438"/>
      <c r="AB356" s="1424"/>
      <c r="AC356" s="1425"/>
      <c r="AD356" s="420">
        <f>SUM(U356:AC356)</f>
        <v>0</v>
      </c>
    </row>
    <row r="357" spans="1:30" s="421" customFormat="1" ht="17.25" customHeight="1">
      <c r="A357" s="1291" t="s">
        <v>215</v>
      </c>
      <c r="B357" s="1292"/>
      <c r="C357" s="1293"/>
      <c r="D357" s="1195"/>
      <c r="E357" s="1196"/>
      <c r="F357" s="1651"/>
      <c r="G357" s="1652"/>
      <c r="H357" s="1651"/>
      <c r="I357" s="1196"/>
      <c r="J357" s="1175"/>
      <c r="K357" s="1176"/>
      <c r="L357" s="1177"/>
      <c r="M357" s="424"/>
      <c r="N357" s="425"/>
      <c r="O357" s="425"/>
      <c r="P357" s="426"/>
      <c r="Q357" s="427"/>
      <c r="R357" s="423"/>
      <c r="S357" s="418">
        <f>SUM(D357:R357)</f>
        <v>0</v>
      </c>
      <c r="T357" s="419"/>
      <c r="U357" s="1427"/>
      <c r="V357" s="1425"/>
      <c r="W357" s="1438"/>
      <c r="X357" s="1439"/>
      <c r="Y357" s="1438"/>
      <c r="Z357" s="1425"/>
      <c r="AA357" s="1438"/>
      <c r="AB357" s="1424"/>
      <c r="AC357" s="1425"/>
      <c r="AD357" s="420">
        <f>SUM(U357:AC357)</f>
        <v>0</v>
      </c>
    </row>
    <row r="358" spans="1:30" s="421" customFormat="1" ht="17.25" customHeight="1">
      <c r="A358" s="1200" t="s">
        <v>216</v>
      </c>
      <c r="B358" s="1201"/>
      <c r="C358" s="1202"/>
      <c r="D358" s="1195"/>
      <c r="E358" s="1196"/>
      <c r="F358" s="1651"/>
      <c r="G358" s="1652"/>
      <c r="H358" s="1657"/>
      <c r="I358" s="1196"/>
      <c r="J358" s="1175"/>
      <c r="K358" s="1176"/>
      <c r="L358" s="1177"/>
      <c r="M358" s="424"/>
      <c r="N358" s="425"/>
      <c r="O358" s="425"/>
      <c r="P358" s="426"/>
      <c r="Q358" s="427"/>
      <c r="R358" s="423"/>
      <c r="S358" s="418">
        <f>SUM(D358:R358)</f>
        <v>0</v>
      </c>
      <c r="T358" s="419"/>
      <c r="U358" s="1427"/>
      <c r="V358" s="1425"/>
      <c r="W358" s="1438"/>
      <c r="X358" s="1439"/>
      <c r="Y358" s="1438"/>
      <c r="Z358" s="1425"/>
      <c r="AA358" s="1438"/>
      <c r="AB358" s="1424"/>
      <c r="AC358" s="1425"/>
      <c r="AD358" s="420">
        <f>SUM(U358:AC358)</f>
        <v>0</v>
      </c>
    </row>
    <row r="359" spans="1:30" s="421" customFormat="1" ht="17.25" customHeight="1">
      <c r="A359" s="1200" t="s">
        <v>217</v>
      </c>
      <c r="B359" s="1201"/>
      <c r="C359" s="1202"/>
      <c r="D359" s="1651"/>
      <c r="E359" s="1652"/>
      <c r="F359" s="1651"/>
      <c r="G359" s="1652"/>
      <c r="H359" s="1651"/>
      <c r="I359" s="1196"/>
      <c r="J359" s="1175"/>
      <c r="K359" s="1176"/>
      <c r="L359" s="1177"/>
      <c r="M359" s="424"/>
      <c r="N359" s="425"/>
      <c r="O359" s="425"/>
      <c r="P359" s="426"/>
      <c r="Q359" s="427"/>
      <c r="R359" s="423"/>
      <c r="S359" s="418"/>
      <c r="T359" s="419"/>
      <c r="U359" s="1438"/>
      <c r="V359" s="1439"/>
      <c r="W359" s="1438"/>
      <c r="X359" s="1439"/>
      <c r="Y359" s="1438"/>
      <c r="Z359" s="1425"/>
      <c r="AA359" s="1438"/>
      <c r="AB359" s="1424"/>
      <c r="AC359" s="1425"/>
      <c r="AD359" s="420"/>
    </row>
    <row r="360" spans="1:30" s="421" customFormat="1" ht="17.25" customHeight="1">
      <c r="A360" s="1291" t="s">
        <v>19</v>
      </c>
      <c r="B360" s="1292"/>
      <c r="C360" s="1293"/>
      <c r="D360" s="1195"/>
      <c r="E360" s="1196"/>
      <c r="F360" s="1195"/>
      <c r="G360" s="1197"/>
      <c r="H360" s="1195"/>
      <c r="I360" s="1196"/>
      <c r="J360" s="1175"/>
      <c r="K360" s="1176"/>
      <c r="L360" s="1177"/>
      <c r="M360" s="1651"/>
      <c r="N360" s="1661"/>
      <c r="O360" s="1652"/>
      <c r="P360" s="1464">
        <v>28717206540</v>
      </c>
      <c r="Q360" s="1465"/>
      <c r="R360" s="1466"/>
      <c r="S360" s="418">
        <f aca="true" t="shared" si="2" ref="S360:S369">SUM(D360:R360)</f>
        <v>28717206540</v>
      </c>
      <c r="T360" s="419"/>
      <c r="U360" s="1427"/>
      <c r="V360" s="1425"/>
      <c r="W360" s="1438"/>
      <c r="X360" s="1439"/>
      <c r="Y360" s="1438"/>
      <c r="Z360" s="1425"/>
      <c r="AA360" s="1438"/>
      <c r="AB360" s="1424"/>
      <c r="AC360" s="1425"/>
      <c r="AD360" s="420">
        <f>SUM(U360:AC360)</f>
        <v>0</v>
      </c>
    </row>
    <row r="361" spans="1:30" s="181" customFormat="1" ht="17.25" customHeight="1">
      <c r="A361" s="1310" t="s">
        <v>218</v>
      </c>
      <c r="B361" s="1311"/>
      <c r="C361" s="1312"/>
      <c r="D361" s="1297">
        <f>D354+D355+D356+D357-D359-D360</f>
        <v>150839520000</v>
      </c>
      <c r="E361" s="1196"/>
      <c r="F361" s="1297">
        <f>F354+F355+F356+F357-F358-F359-F360</f>
        <v>11263667234</v>
      </c>
      <c r="G361" s="1302"/>
      <c r="H361" s="1297">
        <f>H354+H355+H356+H357-H358-H359-H360</f>
        <v>32526266350</v>
      </c>
      <c r="I361" s="1196"/>
      <c r="J361" s="1195">
        <f>J354+J355+J356+J357-J358-J359-J360</f>
        <v>14022062883</v>
      </c>
      <c r="K361" s="1459"/>
      <c r="L361" s="1197"/>
      <c r="M361" s="1189">
        <f>M354+M355+M356+M357-M359-M360</f>
        <v>0</v>
      </c>
      <c r="N361" s="1665"/>
      <c r="O361" s="1666"/>
      <c r="P361" s="428">
        <f>P354+P355+P356+P357-P359-P360</f>
        <v>0</v>
      </c>
      <c r="Q361" s="425"/>
      <c r="R361" s="422"/>
      <c r="S361" s="411">
        <f t="shared" si="2"/>
        <v>208651516467</v>
      </c>
      <c r="T361" s="114">
        <f>S354+S355+S356+S357-S358-S360</f>
        <v>208651516467</v>
      </c>
      <c r="U361" s="1435">
        <f>U354+U355-U358-U360</f>
        <v>27889082694</v>
      </c>
      <c r="V361" s="1425"/>
      <c r="W361" s="1435">
        <f>W354+W356-W358</f>
        <v>24845671376</v>
      </c>
      <c r="X361" s="1436"/>
      <c r="Y361" s="1435">
        <f>Y354+Y355-Y358</f>
        <v>7961700579</v>
      </c>
      <c r="Z361" s="1425"/>
      <c r="AA361" s="1440">
        <f>AA354+AA355+AA357-AA358-AA360</f>
        <v>67264587457</v>
      </c>
      <c r="AB361" s="1424"/>
      <c r="AC361" s="1425"/>
      <c r="AD361" s="413">
        <f>SUM(U361:AC361)</f>
        <v>127961042106</v>
      </c>
    </row>
    <row r="362" spans="1:30" s="429" customFormat="1" ht="17.25" customHeight="1">
      <c r="A362" s="1337" t="s">
        <v>219</v>
      </c>
      <c r="B362" s="1338"/>
      <c r="C362" s="1339"/>
      <c r="D362" s="1297">
        <f>D361</f>
        <v>150839520000</v>
      </c>
      <c r="E362" s="1196"/>
      <c r="F362" s="1297">
        <f>F361</f>
        <v>11263667234</v>
      </c>
      <c r="G362" s="1302"/>
      <c r="H362" s="1297">
        <f>H361</f>
        <v>32526266350</v>
      </c>
      <c r="I362" s="1196"/>
      <c r="J362" s="1189">
        <f>J361</f>
        <v>14022062883</v>
      </c>
      <c r="K362" s="1190"/>
      <c r="L362" s="1191"/>
      <c r="M362" s="1297">
        <f>M361</f>
        <v>0</v>
      </c>
      <c r="N362" s="1460"/>
      <c r="O362" s="1302"/>
      <c r="P362" s="428"/>
      <c r="Q362" s="425"/>
      <c r="R362" s="422"/>
      <c r="S362" s="411">
        <f t="shared" si="2"/>
        <v>208651516467</v>
      </c>
      <c r="T362" s="108">
        <f>S361-T361</f>
        <v>0</v>
      </c>
      <c r="U362" s="1435">
        <f>U361</f>
        <v>27889082694</v>
      </c>
      <c r="V362" s="1425"/>
      <c r="W362" s="1435">
        <f>W361</f>
        <v>24845671376</v>
      </c>
      <c r="X362" s="1436"/>
      <c r="Y362" s="1435">
        <f>Y361</f>
        <v>7961700579</v>
      </c>
      <c r="Z362" s="1425"/>
      <c r="AA362" s="1435">
        <f>AA361</f>
        <v>67264587457</v>
      </c>
      <c r="AB362" s="1424"/>
      <c r="AC362" s="1425"/>
      <c r="AD362" s="413">
        <f>SUM(U362:AC362)</f>
        <v>127961042106</v>
      </c>
    </row>
    <row r="363" spans="1:30" s="436" customFormat="1" ht="17.25" customHeight="1">
      <c r="A363" s="1298" t="s">
        <v>220</v>
      </c>
      <c r="B363" s="1299"/>
      <c r="C363" s="1300"/>
      <c r="D363" s="1182"/>
      <c r="E363" s="1301"/>
      <c r="F363" s="1182"/>
      <c r="G363" s="1183"/>
      <c r="H363" s="1182"/>
      <c r="I363" s="1183"/>
      <c r="J363" s="1464"/>
      <c r="K363" s="1465"/>
      <c r="L363" s="1466"/>
      <c r="M363" s="430"/>
      <c r="N363" s="431"/>
      <c r="O363" s="432"/>
      <c r="P363" s="426"/>
      <c r="Q363" s="427"/>
      <c r="R363" s="423"/>
      <c r="S363" s="433">
        <f t="shared" si="2"/>
        <v>0</v>
      </c>
      <c r="T363" s="434" t="s">
        <v>221</v>
      </c>
      <c r="U363" s="1423"/>
      <c r="V363" s="1437"/>
      <c r="W363" s="1427"/>
      <c r="X363" s="1428"/>
      <c r="Y363" s="1427"/>
      <c r="Z363" s="1425"/>
      <c r="AA363" s="1427"/>
      <c r="AB363" s="1424"/>
      <c r="AC363" s="1425"/>
      <c r="AD363" s="435">
        <f>SUM(U363:AC363)</f>
        <v>0</v>
      </c>
    </row>
    <row r="364" spans="1:30" s="436" customFormat="1" ht="17.25" customHeight="1">
      <c r="A364" s="1298" t="s">
        <v>222</v>
      </c>
      <c r="B364" s="1299"/>
      <c r="C364" s="1300"/>
      <c r="D364" s="1182"/>
      <c r="E364" s="1301"/>
      <c r="F364" s="1182"/>
      <c r="G364" s="1183"/>
      <c r="H364" s="1182"/>
      <c r="I364" s="1181"/>
      <c r="J364" s="1658"/>
      <c r="K364" s="1659"/>
      <c r="L364" s="1660"/>
      <c r="M364" s="1464"/>
      <c r="N364" s="1465"/>
      <c r="O364" s="1466"/>
      <c r="P364" s="1479">
        <v>2626780451</v>
      </c>
      <c r="Q364" s="1480"/>
      <c r="R364" s="1481"/>
      <c r="S364" s="433">
        <f t="shared" si="2"/>
        <v>2626780451</v>
      </c>
      <c r="T364" s="437"/>
      <c r="U364" s="1423"/>
      <c r="V364" s="1434"/>
      <c r="W364" s="1423"/>
      <c r="X364" s="1432"/>
      <c r="Y364" s="1423"/>
      <c r="Z364" s="1425"/>
      <c r="AA364" s="1423"/>
      <c r="AB364" s="1424"/>
      <c r="AC364" s="1425"/>
      <c r="AD364" s="435">
        <f>SUM(U364:AC364)</f>
        <v>0</v>
      </c>
    </row>
    <row r="365" spans="1:30" s="436" customFormat="1" ht="17.25" customHeight="1">
      <c r="A365" s="1298" t="s">
        <v>10</v>
      </c>
      <c r="B365" s="1299"/>
      <c r="C365" s="1300"/>
      <c r="D365" s="1180"/>
      <c r="E365" s="1181"/>
      <c r="F365" s="1182"/>
      <c r="G365" s="1183"/>
      <c r="H365" s="1464"/>
      <c r="I365" s="1466"/>
      <c r="J365" s="1464"/>
      <c r="K365" s="1465"/>
      <c r="L365" s="1466"/>
      <c r="M365" s="430"/>
      <c r="N365" s="427"/>
      <c r="O365" s="427"/>
      <c r="P365" s="426"/>
      <c r="Q365" s="427"/>
      <c r="R365" s="423"/>
      <c r="S365" s="433">
        <f t="shared" si="2"/>
        <v>0</v>
      </c>
      <c r="T365" s="437"/>
      <c r="U365" s="1426"/>
      <c r="V365" s="1425"/>
      <c r="W365" s="1423"/>
      <c r="X365" s="1432"/>
      <c r="Y365" s="1423"/>
      <c r="Z365" s="1425"/>
      <c r="AA365" s="1423"/>
      <c r="AB365" s="1424"/>
      <c r="AC365" s="1425"/>
      <c r="AD365" s="435"/>
    </row>
    <row r="366" spans="1:30" s="436" customFormat="1" ht="17.25" customHeight="1">
      <c r="A366" s="1461" t="s">
        <v>223</v>
      </c>
      <c r="B366" s="1462"/>
      <c r="C366" s="1463"/>
      <c r="D366" s="1180"/>
      <c r="E366" s="1181"/>
      <c r="F366" s="1182"/>
      <c r="G366" s="1183"/>
      <c r="H366" s="1182"/>
      <c r="I366" s="1181"/>
      <c r="J366" s="427"/>
      <c r="K366" s="427"/>
      <c r="L366" s="427"/>
      <c r="M366" s="1464"/>
      <c r="N366" s="1465"/>
      <c r="O366" s="1466"/>
      <c r="P366" s="426"/>
      <c r="Q366" s="427"/>
      <c r="R366" s="423"/>
      <c r="S366" s="433">
        <f t="shared" si="2"/>
        <v>0</v>
      </c>
      <c r="T366" s="437"/>
      <c r="U366" s="1426"/>
      <c r="V366" s="1425"/>
      <c r="W366" s="1423"/>
      <c r="X366" s="1432"/>
      <c r="Y366" s="1423"/>
      <c r="Z366" s="1425"/>
      <c r="AA366" s="1423"/>
      <c r="AB366" s="1424"/>
      <c r="AC366" s="1425"/>
      <c r="AD366" s="435"/>
    </row>
    <row r="367" spans="1:30" s="436" customFormat="1" ht="17.25" customHeight="1">
      <c r="A367" s="1298" t="s">
        <v>224</v>
      </c>
      <c r="B367" s="1299"/>
      <c r="C367" s="1300"/>
      <c r="D367" s="1180"/>
      <c r="E367" s="1181"/>
      <c r="F367" s="1182"/>
      <c r="G367" s="1183"/>
      <c r="H367" s="1182"/>
      <c r="I367" s="1181"/>
      <c r="J367" s="427"/>
      <c r="K367" s="427"/>
      <c r="L367" s="427"/>
      <c r="M367" s="430"/>
      <c r="N367" s="427"/>
      <c r="O367" s="427"/>
      <c r="P367" s="426"/>
      <c r="Q367" s="427"/>
      <c r="R367" s="423"/>
      <c r="S367" s="433">
        <f t="shared" si="2"/>
        <v>0</v>
      </c>
      <c r="T367" s="437"/>
      <c r="U367" s="1426"/>
      <c r="V367" s="1425"/>
      <c r="W367" s="1423"/>
      <c r="X367" s="1432"/>
      <c r="Y367" s="1423"/>
      <c r="Z367" s="1425"/>
      <c r="AA367" s="1423"/>
      <c r="AB367" s="1424"/>
      <c r="AC367" s="1425"/>
      <c r="AD367" s="435"/>
    </row>
    <row r="368" spans="1:30" s="436" customFormat="1" ht="17.25" customHeight="1">
      <c r="A368" s="1298" t="s">
        <v>19</v>
      </c>
      <c r="B368" s="1299"/>
      <c r="C368" s="1300"/>
      <c r="D368" s="1180"/>
      <c r="E368" s="1181"/>
      <c r="F368" s="1182"/>
      <c r="G368" s="1183"/>
      <c r="H368" s="1182"/>
      <c r="I368" s="1181"/>
      <c r="J368" s="427"/>
      <c r="K368" s="427"/>
      <c r="L368" s="427"/>
      <c r="M368" s="1464"/>
      <c r="N368" s="1465"/>
      <c r="O368" s="1466"/>
      <c r="P368" s="1464"/>
      <c r="Q368" s="1465"/>
      <c r="R368" s="1466"/>
      <c r="S368" s="433">
        <f t="shared" si="2"/>
        <v>0</v>
      </c>
      <c r="T368" s="437"/>
      <c r="U368" s="1426"/>
      <c r="V368" s="1425"/>
      <c r="W368" s="1427"/>
      <c r="X368" s="1428"/>
      <c r="Y368" s="1427"/>
      <c r="Z368" s="1425"/>
      <c r="AA368" s="1427"/>
      <c r="AB368" s="1424"/>
      <c r="AC368" s="1425"/>
      <c r="AD368" s="435">
        <f>SUM(U368:AC368)</f>
        <v>0</v>
      </c>
    </row>
    <row r="369" spans="1:67" s="117" customFormat="1" ht="17.25" customHeight="1">
      <c r="A369" s="1340" t="s">
        <v>225</v>
      </c>
      <c r="B369" s="1341"/>
      <c r="C369" s="1342"/>
      <c r="D369" s="1184">
        <f>D362+D363+D364+D365-D367-D368</f>
        <v>150839520000</v>
      </c>
      <c r="E369" s="1185"/>
      <c r="F369" s="1184">
        <f>F362+F363+F364+F365-F366-F367-F368</f>
        <v>11263667234</v>
      </c>
      <c r="G369" s="1185"/>
      <c r="H369" s="1184">
        <f>H362+H363+H364+H365-H366-H367-H368</f>
        <v>32526266350</v>
      </c>
      <c r="I369" s="1185"/>
      <c r="J369" s="1654">
        <f>J362+J363+J364+J365-J366-J367-J368</f>
        <v>14022062883</v>
      </c>
      <c r="K369" s="1655"/>
      <c r="L369" s="1656"/>
      <c r="M369" s="1184">
        <f>M362+M363+M364+M365-M367-M368</f>
        <v>0</v>
      </c>
      <c r="N369" s="1186"/>
      <c r="O369" s="1187"/>
      <c r="P369" s="1184">
        <f>P362+P363+P364+P365-P367-P368</f>
        <v>2626780451</v>
      </c>
      <c r="Q369" s="1186"/>
      <c r="R369" s="1187"/>
      <c r="S369" s="438">
        <f t="shared" si="2"/>
        <v>211278296918</v>
      </c>
      <c r="T369" s="120">
        <v>0</v>
      </c>
      <c r="U369" s="1429">
        <f>U362+U363+U364+U365-U367-U368</f>
        <v>27889082694</v>
      </c>
      <c r="V369" s="1431"/>
      <c r="W369" s="1429">
        <f>W362+W363+W364+W365-W367-W368</f>
        <v>24845671376</v>
      </c>
      <c r="X369" s="1431"/>
      <c r="Y369" s="1429">
        <f>Y362+Y363+Y364+Y365-Y366-Y367-Y368</f>
        <v>7961700579</v>
      </c>
      <c r="Z369" s="1431"/>
      <c r="AA369" s="1429">
        <f>AA362+AA363+AA364+AA365-AA367-AA368</f>
        <v>67264587457</v>
      </c>
      <c r="AB369" s="1430"/>
      <c r="AC369" s="1431"/>
      <c r="AD369" s="439">
        <f>SUM(U369:AC369)</f>
        <v>127961042106</v>
      </c>
      <c r="AK369" s="181"/>
      <c r="AL369" s="181"/>
      <c r="AM369" s="181"/>
      <c r="AN369" s="181"/>
      <c r="AO369" s="181"/>
      <c r="AP369" s="181"/>
      <c r="AQ369" s="181"/>
      <c r="AR369" s="181"/>
      <c r="AS369" s="181"/>
      <c r="AT369" s="181"/>
      <c r="AU369" s="181"/>
      <c r="AV369" s="181"/>
      <c r="AW369" s="181"/>
      <c r="AX369" s="181"/>
      <c r="AY369" s="181"/>
      <c r="AZ369" s="181"/>
      <c r="BA369" s="181"/>
      <c r="BB369" s="181"/>
      <c r="BC369" s="181"/>
      <c r="BD369" s="181"/>
      <c r="BE369" s="181"/>
      <c r="BF369" s="181"/>
      <c r="BG369" s="181"/>
      <c r="BH369" s="181"/>
      <c r="BI369" s="181"/>
      <c r="BJ369" s="181"/>
      <c r="BK369" s="181"/>
      <c r="BL369" s="181"/>
      <c r="BM369" s="181"/>
      <c r="BN369" s="181"/>
      <c r="BO369" s="181"/>
    </row>
    <row r="370" spans="4:21" ht="17.25" customHeight="1">
      <c r="D370" s="440"/>
      <c r="E370" s="440"/>
      <c r="F370" s="440"/>
      <c r="G370" s="440"/>
      <c r="H370" s="440"/>
      <c r="I370" s="440"/>
      <c r="J370" s="440"/>
      <c r="K370" s="440"/>
      <c r="L370" s="440"/>
      <c r="M370" s="440"/>
      <c r="N370" s="440"/>
      <c r="O370" s="440"/>
      <c r="P370" s="440"/>
      <c r="Q370" s="440"/>
      <c r="R370" s="440"/>
      <c r="S370" s="440"/>
      <c r="T370" s="108"/>
      <c r="U370" s="103">
        <v>66776932747</v>
      </c>
    </row>
    <row r="371" spans="1:67" s="117" customFormat="1" ht="18.75" customHeight="1">
      <c r="A371" s="145" t="s">
        <v>160</v>
      </c>
      <c r="B371" s="441" t="s">
        <v>226</v>
      </c>
      <c r="C371" s="330"/>
      <c r="D371" s="330"/>
      <c r="E371" s="174"/>
      <c r="F371" s="174"/>
      <c r="G371" s="174"/>
      <c r="H371" s="1192" t="s">
        <v>1517</v>
      </c>
      <c r="I371" s="1157"/>
      <c r="J371" s="1157"/>
      <c r="K371" s="1157"/>
      <c r="L371" s="1157"/>
      <c r="M371" s="1157"/>
      <c r="N371" s="1457" t="s">
        <v>1518</v>
      </c>
      <c r="O371" s="1118"/>
      <c r="P371" s="1118"/>
      <c r="Q371" s="1118"/>
      <c r="R371" s="1118"/>
      <c r="S371" s="1118"/>
      <c r="T371" s="442"/>
      <c r="U371" s="118"/>
      <c r="V371" s="116"/>
      <c r="AK371" s="181"/>
      <c r="AL371" s="181"/>
      <c r="AM371" s="181"/>
      <c r="AN371" s="181"/>
      <c r="AO371" s="181"/>
      <c r="AP371" s="181"/>
      <c r="AQ371" s="181"/>
      <c r="AR371" s="181"/>
      <c r="AS371" s="181"/>
      <c r="AT371" s="181"/>
      <c r="AU371" s="181"/>
      <c r="AV371" s="181"/>
      <c r="AW371" s="181"/>
      <c r="AX371" s="181"/>
      <c r="AY371" s="181"/>
      <c r="AZ371" s="181"/>
      <c r="BA371" s="181"/>
      <c r="BB371" s="181"/>
      <c r="BC371" s="181"/>
      <c r="BD371" s="181"/>
      <c r="BE371" s="181"/>
      <c r="BF371" s="181"/>
      <c r="BG371" s="181"/>
      <c r="BH371" s="181"/>
      <c r="BI371" s="181"/>
      <c r="BJ371" s="181"/>
      <c r="BK371" s="181"/>
      <c r="BL371" s="181"/>
      <c r="BM371" s="181"/>
      <c r="BN371" s="181"/>
      <c r="BO371" s="181"/>
    </row>
    <row r="372" spans="1:67" s="19" customFormat="1" ht="18.75" customHeight="1">
      <c r="A372" s="145"/>
      <c r="B372" s="317" t="s">
        <v>227</v>
      </c>
      <c r="C372" s="317"/>
      <c r="D372" s="317"/>
      <c r="E372" s="318"/>
      <c r="F372" s="318"/>
      <c r="G372" s="1174">
        <v>81491930000</v>
      </c>
      <c r="H372" s="1174"/>
      <c r="I372" s="1174"/>
      <c r="J372" s="1174"/>
      <c r="K372" s="1174"/>
      <c r="L372" s="1174"/>
      <c r="M372" s="1174"/>
      <c r="N372" s="1150">
        <v>81491930000</v>
      </c>
      <c r="O372" s="1150"/>
      <c r="P372" s="1150"/>
      <c r="Q372" s="1150"/>
      <c r="R372" s="1150"/>
      <c r="S372" s="1150"/>
      <c r="T372" s="444">
        <f>G372/G375*100</f>
        <v>54.025582950675</v>
      </c>
      <c r="U372" s="365">
        <v>20397461857</v>
      </c>
      <c r="V372" s="168"/>
      <c r="AK372" s="352"/>
      <c r="AL372" s="352"/>
      <c r="AM372" s="352"/>
      <c r="AN372" s="352"/>
      <c r="AO372" s="352"/>
      <c r="AP372" s="352"/>
      <c r="AQ372" s="352"/>
      <c r="AR372" s="352"/>
      <c r="AS372" s="352"/>
      <c r="AT372" s="352"/>
      <c r="AU372" s="352"/>
      <c r="AV372" s="352"/>
      <c r="AW372" s="352"/>
      <c r="AX372" s="352"/>
      <c r="AY372" s="352"/>
      <c r="AZ372" s="352"/>
      <c r="BA372" s="352"/>
      <c r="BB372" s="352"/>
      <c r="BC372" s="352"/>
      <c r="BD372" s="352"/>
      <c r="BE372" s="352"/>
      <c r="BF372" s="352"/>
      <c r="BG372" s="352"/>
      <c r="BH372" s="352"/>
      <c r="BI372" s="352"/>
      <c r="BJ372" s="352"/>
      <c r="BK372" s="352"/>
      <c r="BL372" s="352"/>
      <c r="BM372" s="352"/>
      <c r="BN372" s="352"/>
      <c r="BO372" s="352"/>
    </row>
    <row r="373" spans="1:67" s="19" customFormat="1" ht="18.75" customHeight="1">
      <c r="A373" s="145"/>
      <c r="B373" s="317" t="s">
        <v>228</v>
      </c>
      <c r="C373" s="317"/>
      <c r="D373" s="317"/>
      <c r="E373" s="318"/>
      <c r="F373" s="318"/>
      <c r="G373" s="1456">
        <v>69347590000</v>
      </c>
      <c r="H373" s="1456"/>
      <c r="I373" s="1456"/>
      <c r="J373" s="1456"/>
      <c r="K373" s="1456"/>
      <c r="L373" s="1456"/>
      <c r="M373" s="1456"/>
      <c r="N373" s="1150">
        <v>69347590000</v>
      </c>
      <c r="O373" s="1150"/>
      <c r="P373" s="1150"/>
      <c r="Q373" s="1150"/>
      <c r="R373" s="1150"/>
      <c r="S373" s="1150"/>
      <c r="T373" s="444">
        <f>G373/G375*100</f>
        <v>45.974417049325005</v>
      </c>
      <c r="U373" s="153"/>
      <c r="V373" s="168"/>
      <c r="AK373" s="352"/>
      <c r="AL373" s="352"/>
      <c r="AM373" s="352"/>
      <c r="AN373" s="352"/>
      <c r="AO373" s="352"/>
      <c r="AP373" s="352"/>
      <c r="AQ373" s="352"/>
      <c r="AR373" s="352"/>
      <c r="AS373" s="352"/>
      <c r="AT373" s="352"/>
      <c r="AU373" s="352"/>
      <c r="AV373" s="352"/>
      <c r="AW373" s="352"/>
      <c r="AX373" s="352"/>
      <c r="AY373" s="352"/>
      <c r="AZ373" s="352"/>
      <c r="BA373" s="352"/>
      <c r="BB373" s="352"/>
      <c r="BC373" s="352"/>
      <c r="BD373" s="352"/>
      <c r="BE373" s="352"/>
      <c r="BF373" s="352"/>
      <c r="BG373" s="352"/>
      <c r="BH373" s="352"/>
      <c r="BI373" s="352"/>
      <c r="BJ373" s="352"/>
      <c r="BK373" s="352"/>
      <c r="BL373" s="352"/>
      <c r="BM373" s="352"/>
      <c r="BN373" s="352"/>
      <c r="BO373" s="352"/>
    </row>
    <row r="374" spans="1:67" s="19" customFormat="1" ht="18.75" customHeight="1">
      <c r="A374" s="145"/>
      <c r="B374" s="317"/>
      <c r="C374" s="317"/>
      <c r="D374" s="317"/>
      <c r="E374" s="318"/>
      <c r="F374" s="318"/>
      <c r="G374" s="443"/>
      <c r="H374" s="443"/>
      <c r="I374" s="443"/>
      <c r="J374" s="443"/>
      <c r="K374" s="443"/>
      <c r="L374" s="443"/>
      <c r="M374" s="445"/>
      <c r="N374" s="1157"/>
      <c r="O374" s="1157"/>
      <c r="P374" s="1157"/>
      <c r="Q374" s="1157"/>
      <c r="R374" s="1157"/>
      <c r="S374" s="1157"/>
      <c r="T374" s="299"/>
      <c r="U374" s="153"/>
      <c r="V374" s="168"/>
      <c r="AK374" s="352"/>
      <c r="AL374" s="352"/>
      <c r="AM374" s="352"/>
      <c r="AN374" s="352"/>
      <c r="AO374" s="352"/>
      <c r="AP374" s="352"/>
      <c r="AQ374" s="352"/>
      <c r="AR374" s="352"/>
      <c r="AS374" s="352"/>
      <c r="AT374" s="352"/>
      <c r="AU374" s="352"/>
      <c r="AV374" s="352"/>
      <c r="AW374" s="352"/>
      <c r="AX374" s="352"/>
      <c r="AY374" s="352"/>
      <c r="AZ374" s="352"/>
      <c r="BA374" s="352"/>
      <c r="BB374" s="352"/>
      <c r="BC374" s="352"/>
      <c r="BD374" s="352"/>
      <c r="BE374" s="352"/>
      <c r="BF374" s="352"/>
      <c r="BG374" s="352"/>
      <c r="BH374" s="352"/>
      <c r="BI374" s="352"/>
      <c r="BJ374" s="352"/>
      <c r="BK374" s="352"/>
      <c r="BL374" s="352"/>
      <c r="BM374" s="352"/>
      <c r="BN374" s="352"/>
      <c r="BO374" s="352"/>
    </row>
    <row r="375" spans="1:67" s="19" customFormat="1" ht="18.75" customHeight="1">
      <c r="A375" s="145"/>
      <c r="B375" s="317"/>
      <c r="C375" s="317" t="s">
        <v>1523</v>
      </c>
      <c r="D375" s="330"/>
      <c r="E375" s="174"/>
      <c r="F375" s="174"/>
      <c r="G375" s="1188">
        <f>SUM(G372:I374)</f>
        <v>150839520000</v>
      </c>
      <c r="H375" s="1188"/>
      <c r="I375" s="1188"/>
      <c r="J375" s="1188"/>
      <c r="K375" s="1188"/>
      <c r="L375" s="1188"/>
      <c r="M375" s="1188"/>
      <c r="N375" s="1433">
        <f>SUM(N372:S374)</f>
        <v>150839520000</v>
      </c>
      <c r="O375" s="1433"/>
      <c r="P375" s="1433"/>
      <c r="Q375" s="1433"/>
      <c r="R375" s="1157"/>
      <c r="S375" s="1157"/>
      <c r="T375" s="299">
        <f>T374*T373</f>
        <v>0</v>
      </c>
      <c r="U375" s="153"/>
      <c r="V375" s="168"/>
      <c r="AK375" s="352"/>
      <c r="AL375" s="352"/>
      <c r="AM375" s="352"/>
      <c r="AN375" s="352"/>
      <c r="AO375" s="352"/>
      <c r="AP375" s="352"/>
      <c r="AQ375" s="352"/>
      <c r="AR375" s="352"/>
      <c r="AS375" s="352"/>
      <c r="AT375" s="352"/>
      <c r="AU375" s="352"/>
      <c r="AV375" s="352"/>
      <c r="AW375" s="352"/>
      <c r="AX375" s="352"/>
      <c r="AY375" s="352"/>
      <c r="AZ375" s="352"/>
      <c r="BA375" s="352"/>
      <c r="BB375" s="352"/>
      <c r="BC375" s="352"/>
      <c r="BD375" s="352"/>
      <c r="BE375" s="352"/>
      <c r="BF375" s="352"/>
      <c r="BG375" s="352"/>
      <c r="BH375" s="352"/>
      <c r="BI375" s="352"/>
      <c r="BJ375" s="352"/>
      <c r="BK375" s="352"/>
      <c r="BL375" s="352"/>
      <c r="BM375" s="352"/>
      <c r="BN375" s="352"/>
      <c r="BO375" s="352"/>
    </row>
    <row r="376" spans="1:67" s="19" customFormat="1" ht="18.75" customHeight="1">
      <c r="A376" s="145"/>
      <c r="B376" s="317" t="s">
        <v>229</v>
      </c>
      <c r="C376" s="330"/>
      <c r="D376" s="330"/>
      <c r="E376" s="174"/>
      <c r="F376" s="174"/>
      <c r="G376" s="174"/>
      <c r="H376" s="126"/>
      <c r="I376" s="126"/>
      <c r="J376" s="126"/>
      <c r="K376" s="126"/>
      <c r="L376" s="126"/>
      <c r="M376" s="126"/>
      <c r="N376" s="1157"/>
      <c r="O376" s="1157"/>
      <c r="P376" s="1157"/>
      <c r="Q376" s="1157"/>
      <c r="R376" s="1157"/>
      <c r="S376" s="1157"/>
      <c r="T376" s="299">
        <f>T374-T375</f>
        <v>0</v>
      </c>
      <c r="U376" s="153"/>
      <c r="V376" s="168"/>
      <c r="AK376" s="352"/>
      <c r="AL376" s="352"/>
      <c r="AM376" s="352"/>
      <c r="AN376" s="352"/>
      <c r="AO376" s="352"/>
      <c r="AP376" s="352"/>
      <c r="AQ376" s="352"/>
      <c r="AR376" s="352"/>
      <c r="AS376" s="352"/>
      <c r="AT376" s="352"/>
      <c r="AU376" s="352"/>
      <c r="AV376" s="352"/>
      <c r="AW376" s="352"/>
      <c r="AX376" s="352"/>
      <c r="AY376" s="352"/>
      <c r="AZ376" s="352"/>
      <c r="BA376" s="352"/>
      <c r="BB376" s="352"/>
      <c r="BC376" s="352"/>
      <c r="BD376" s="352"/>
      <c r="BE376" s="352"/>
      <c r="BF376" s="352"/>
      <c r="BG376" s="352"/>
      <c r="BH376" s="352"/>
      <c r="BI376" s="352"/>
      <c r="BJ376" s="352"/>
      <c r="BK376" s="352"/>
      <c r="BL376" s="352"/>
      <c r="BM376" s="352"/>
      <c r="BN376" s="352"/>
      <c r="BO376" s="352"/>
    </row>
    <row r="377" spans="1:67" s="19" customFormat="1" ht="18.75" customHeight="1">
      <c r="A377" s="145"/>
      <c r="B377" s="317" t="s">
        <v>230</v>
      </c>
      <c r="C377" s="330"/>
      <c r="D377" s="330"/>
      <c r="E377" s="174"/>
      <c r="F377" s="174"/>
      <c r="G377" s="174"/>
      <c r="H377" s="1157"/>
      <c r="I377" s="1157"/>
      <c r="J377" s="1157"/>
      <c r="K377" s="1157"/>
      <c r="L377" s="1157"/>
      <c r="M377" s="1157"/>
      <c r="N377" s="1157"/>
      <c r="O377" s="1157"/>
      <c r="P377" s="1157"/>
      <c r="Q377" s="1157"/>
      <c r="R377" s="1157"/>
      <c r="S377" s="1157"/>
      <c r="T377" s="299"/>
      <c r="U377" s="153"/>
      <c r="V377" s="168"/>
      <c r="AK377" s="352"/>
      <c r="AL377" s="352"/>
      <c r="AM377" s="352"/>
      <c r="AN377" s="352"/>
      <c r="AO377" s="352"/>
      <c r="AP377" s="352"/>
      <c r="AQ377" s="352"/>
      <c r="AR377" s="352"/>
      <c r="AS377" s="352"/>
      <c r="AT377" s="352"/>
      <c r="AU377" s="352"/>
      <c r="AV377" s="352"/>
      <c r="AW377" s="352"/>
      <c r="AX377" s="352"/>
      <c r="AY377" s="352"/>
      <c r="AZ377" s="352"/>
      <c r="BA377" s="352"/>
      <c r="BB377" s="352"/>
      <c r="BC377" s="352"/>
      <c r="BD377" s="352"/>
      <c r="BE377" s="352"/>
      <c r="BF377" s="352"/>
      <c r="BG377" s="352"/>
      <c r="BH377" s="352"/>
      <c r="BI377" s="352"/>
      <c r="BJ377" s="352"/>
      <c r="BK377" s="352"/>
      <c r="BL377" s="352"/>
      <c r="BM377" s="352"/>
      <c r="BN377" s="352"/>
      <c r="BO377" s="352"/>
    </row>
    <row r="378" spans="1:67" s="117" customFormat="1" ht="18.75" customHeight="1">
      <c r="A378" s="112" t="s">
        <v>231</v>
      </c>
      <c r="B378" s="446" t="s">
        <v>232</v>
      </c>
      <c r="C378" s="330"/>
      <c r="D378" s="330"/>
      <c r="E378" s="174"/>
      <c r="F378" s="174"/>
      <c r="G378" s="174"/>
      <c r="H378" s="113"/>
      <c r="I378" s="1157" t="str">
        <f>H371</f>
        <v>Cuối kỳ</v>
      </c>
      <c r="J378" s="1157"/>
      <c r="K378" s="1157"/>
      <c r="L378" s="1157"/>
      <c r="M378" s="1157"/>
      <c r="N378" s="1157" t="s">
        <v>1518</v>
      </c>
      <c r="O378" s="1157"/>
      <c r="P378" s="1157"/>
      <c r="Q378" s="1157"/>
      <c r="R378" s="1157"/>
      <c r="S378" s="1157"/>
      <c r="T378" s="114"/>
      <c r="U378" s="118"/>
      <c r="V378" s="116"/>
      <c r="AK378" s="181"/>
      <c r="AL378" s="181"/>
      <c r="AM378" s="181"/>
      <c r="AN378" s="181"/>
      <c r="AO378" s="181"/>
      <c r="AP378" s="181"/>
      <c r="AQ378" s="181"/>
      <c r="AR378" s="181"/>
      <c r="AS378" s="181"/>
      <c r="AT378" s="181"/>
      <c r="AU378" s="181"/>
      <c r="AV378" s="181"/>
      <c r="AW378" s="181"/>
      <c r="AX378" s="181"/>
      <c r="AY378" s="181"/>
      <c r="AZ378" s="181"/>
      <c r="BA378" s="181"/>
      <c r="BB378" s="181"/>
      <c r="BC378" s="181"/>
      <c r="BD378" s="181"/>
      <c r="BE378" s="181"/>
      <c r="BF378" s="181"/>
      <c r="BG378" s="181"/>
      <c r="BH378" s="181"/>
      <c r="BI378" s="181"/>
      <c r="BJ378" s="181"/>
      <c r="BK378" s="181"/>
      <c r="BL378" s="181"/>
      <c r="BM378" s="181"/>
      <c r="BN378" s="181"/>
      <c r="BO378" s="181"/>
    </row>
    <row r="379" spans="1:67" s="19" customFormat="1" ht="18.75" customHeight="1">
      <c r="A379" s="145"/>
      <c r="B379" s="317" t="s">
        <v>233</v>
      </c>
      <c r="C379" s="330"/>
      <c r="D379" s="330"/>
      <c r="E379" s="174"/>
      <c r="F379" s="174"/>
      <c r="G379" s="174"/>
      <c r="H379" s="1157"/>
      <c r="I379" s="1157"/>
      <c r="J379" s="1157"/>
      <c r="K379" s="1157"/>
      <c r="L379" s="1157"/>
      <c r="M379" s="1157"/>
      <c r="N379" s="1157"/>
      <c r="O379" s="1157"/>
      <c r="P379" s="1157"/>
      <c r="Q379" s="1157"/>
      <c r="R379" s="1157"/>
      <c r="S379" s="1157"/>
      <c r="T379" s="299"/>
      <c r="U379" s="365">
        <f>D369/10000</f>
        <v>15083952</v>
      </c>
      <c r="V379" s="168"/>
      <c r="AK379" s="352"/>
      <c r="AL379" s="352"/>
      <c r="AM379" s="352"/>
      <c r="AN379" s="352"/>
      <c r="AO379" s="352"/>
      <c r="AP379" s="352"/>
      <c r="AQ379" s="352"/>
      <c r="AR379" s="352"/>
      <c r="AS379" s="352"/>
      <c r="AT379" s="352"/>
      <c r="AU379" s="352"/>
      <c r="AV379" s="352"/>
      <c r="AW379" s="352"/>
      <c r="AX379" s="352"/>
      <c r="AY379" s="352"/>
      <c r="AZ379" s="352"/>
      <c r="BA379" s="352"/>
      <c r="BB379" s="352"/>
      <c r="BC379" s="352"/>
      <c r="BD379" s="352"/>
      <c r="BE379" s="352"/>
      <c r="BF379" s="352"/>
      <c r="BG379" s="352"/>
      <c r="BH379" s="352"/>
      <c r="BI379" s="352"/>
      <c r="BJ379" s="352"/>
      <c r="BK379" s="352"/>
      <c r="BL379" s="352"/>
      <c r="BM379" s="352"/>
      <c r="BN379" s="352"/>
      <c r="BO379" s="352"/>
    </row>
    <row r="380" spans="1:67" s="19" customFormat="1" ht="18.75" customHeight="1">
      <c r="A380" s="145"/>
      <c r="B380" s="317" t="s">
        <v>234</v>
      </c>
      <c r="C380" s="330"/>
      <c r="D380" s="330"/>
      <c r="E380" s="174"/>
      <c r="F380" s="174"/>
      <c r="G380" s="174"/>
      <c r="H380" s="1157"/>
      <c r="I380" s="1157"/>
      <c r="J380" s="1157"/>
      <c r="K380" s="1157"/>
      <c r="L380" s="1157"/>
      <c r="M380" s="1157"/>
      <c r="N380" s="1157"/>
      <c r="O380" s="1157"/>
      <c r="P380" s="1157"/>
      <c r="Q380" s="1157"/>
      <c r="R380" s="1157"/>
      <c r="S380" s="1157"/>
      <c r="T380" s="299"/>
      <c r="U380" s="447">
        <f>15085000-U379</f>
        <v>1048</v>
      </c>
      <c r="V380" s="168"/>
      <c r="AK380" s="352"/>
      <c r="AL380" s="352"/>
      <c r="AM380" s="352"/>
      <c r="AN380" s="352"/>
      <c r="AO380" s="352"/>
      <c r="AP380" s="352"/>
      <c r="AQ380" s="352"/>
      <c r="AR380" s="352"/>
      <c r="AS380" s="352"/>
      <c r="AT380" s="352"/>
      <c r="AU380" s="352"/>
      <c r="AV380" s="352"/>
      <c r="AW380" s="352"/>
      <c r="AX380" s="352"/>
      <c r="AY380" s="352"/>
      <c r="AZ380" s="352"/>
      <c r="BA380" s="352"/>
      <c r="BB380" s="352"/>
      <c r="BC380" s="352"/>
      <c r="BD380" s="352"/>
      <c r="BE380" s="352"/>
      <c r="BF380" s="352"/>
      <c r="BG380" s="352"/>
      <c r="BH380" s="352"/>
      <c r="BI380" s="352"/>
      <c r="BJ380" s="352"/>
      <c r="BK380" s="352"/>
      <c r="BL380" s="352"/>
      <c r="BM380" s="352"/>
      <c r="BN380" s="352"/>
      <c r="BO380" s="352"/>
    </row>
    <row r="381" spans="1:67" s="19" customFormat="1" ht="18.75" customHeight="1">
      <c r="A381" s="145"/>
      <c r="B381" s="317" t="s">
        <v>235</v>
      </c>
      <c r="C381" s="330"/>
      <c r="D381" s="330"/>
      <c r="E381" s="174"/>
      <c r="F381" s="174"/>
      <c r="G381" s="174"/>
      <c r="H381" s="1157"/>
      <c r="I381" s="1157"/>
      <c r="J381" s="1157"/>
      <c r="K381" s="1157"/>
      <c r="L381" s="1157"/>
      <c r="M381" s="1157"/>
      <c r="N381" s="1157"/>
      <c r="O381" s="1157"/>
      <c r="P381" s="1157"/>
      <c r="Q381" s="1157"/>
      <c r="R381" s="1157"/>
      <c r="S381" s="1157"/>
      <c r="T381" s="299"/>
      <c r="U381" s="153"/>
      <c r="V381" s="168"/>
      <c r="AK381" s="352"/>
      <c r="AL381" s="352"/>
      <c r="AM381" s="352"/>
      <c r="AN381" s="352"/>
      <c r="AO381" s="352"/>
      <c r="AP381" s="352"/>
      <c r="AQ381" s="352"/>
      <c r="AR381" s="352"/>
      <c r="AS381" s="352"/>
      <c r="AT381" s="352"/>
      <c r="AU381" s="352"/>
      <c r="AV381" s="352"/>
      <c r="AW381" s="352"/>
      <c r="AX381" s="352"/>
      <c r="AY381" s="352"/>
      <c r="AZ381" s="352"/>
      <c r="BA381" s="352"/>
      <c r="BB381" s="352"/>
      <c r="BC381" s="352"/>
      <c r="BD381" s="352"/>
      <c r="BE381" s="352"/>
      <c r="BF381" s="352"/>
      <c r="BG381" s="352"/>
      <c r="BH381" s="352"/>
      <c r="BI381" s="352"/>
      <c r="BJ381" s="352"/>
      <c r="BK381" s="352"/>
      <c r="BL381" s="352"/>
      <c r="BM381" s="352"/>
      <c r="BN381" s="352"/>
      <c r="BO381" s="352"/>
    </row>
    <row r="382" spans="1:67" s="19" customFormat="1" ht="18.75" customHeight="1">
      <c r="A382" s="145"/>
      <c r="B382" s="317" t="s">
        <v>236</v>
      </c>
      <c r="C382" s="330"/>
      <c r="D382" s="330"/>
      <c r="E382" s="174"/>
      <c r="F382" s="174"/>
      <c r="G382" s="174"/>
      <c r="H382" s="1157"/>
      <c r="I382" s="1157"/>
      <c r="J382" s="1157"/>
      <c r="K382" s="1157"/>
      <c r="L382" s="1157"/>
      <c r="M382" s="1157"/>
      <c r="N382" s="1157"/>
      <c r="O382" s="1157"/>
      <c r="P382" s="1157"/>
      <c r="Q382" s="1157"/>
      <c r="R382" s="1157"/>
      <c r="S382" s="1157"/>
      <c r="T382" s="299"/>
      <c r="U382" s="153"/>
      <c r="V382" s="168"/>
      <c r="AK382" s="352"/>
      <c r="AL382" s="352"/>
      <c r="AM382" s="352"/>
      <c r="AN382" s="352"/>
      <c r="AO382" s="352"/>
      <c r="AP382" s="352"/>
      <c r="AQ382" s="352"/>
      <c r="AR382" s="352"/>
      <c r="AS382" s="352"/>
      <c r="AT382" s="352"/>
      <c r="AU382" s="352"/>
      <c r="AV382" s="352"/>
      <c r="AW382" s="352"/>
      <c r="AX382" s="352"/>
      <c r="AY382" s="352"/>
      <c r="AZ382" s="352"/>
      <c r="BA382" s="352"/>
      <c r="BB382" s="352"/>
      <c r="BC382" s="352"/>
      <c r="BD382" s="352"/>
      <c r="BE382" s="352"/>
      <c r="BF382" s="352"/>
      <c r="BG382" s="352"/>
      <c r="BH382" s="352"/>
      <c r="BI382" s="352"/>
      <c r="BJ382" s="352"/>
      <c r="BK382" s="352"/>
      <c r="BL382" s="352"/>
      <c r="BM382" s="352"/>
      <c r="BN382" s="352"/>
      <c r="BO382" s="352"/>
    </row>
    <row r="383" spans="1:67" s="19" customFormat="1" ht="18.75" customHeight="1">
      <c r="A383" s="145"/>
      <c r="B383" s="317" t="s">
        <v>237</v>
      </c>
      <c r="C383" s="330"/>
      <c r="D383" s="330"/>
      <c r="E383" s="174"/>
      <c r="F383" s="174"/>
      <c r="G383" s="174"/>
      <c r="H383" s="1157"/>
      <c r="I383" s="1157"/>
      <c r="J383" s="1157"/>
      <c r="K383" s="1157"/>
      <c r="L383" s="1157"/>
      <c r="M383" s="1157"/>
      <c r="N383" s="1157"/>
      <c r="O383" s="1157"/>
      <c r="P383" s="1157"/>
      <c r="Q383" s="1157"/>
      <c r="R383" s="1157"/>
      <c r="S383" s="1157"/>
      <c r="T383" s="299"/>
      <c r="U383" s="153"/>
      <c r="V383" s="168"/>
      <c r="AK383" s="352"/>
      <c r="AL383" s="352"/>
      <c r="AM383" s="352"/>
      <c r="AN383" s="352"/>
      <c r="AO383" s="352"/>
      <c r="AP383" s="352"/>
      <c r="AQ383" s="352"/>
      <c r="AR383" s="352"/>
      <c r="AS383" s="352"/>
      <c r="AT383" s="352"/>
      <c r="AU383" s="352"/>
      <c r="AV383" s="352"/>
      <c r="AW383" s="352"/>
      <c r="AX383" s="352"/>
      <c r="AY383" s="352"/>
      <c r="AZ383" s="352"/>
      <c r="BA383" s="352"/>
      <c r="BB383" s="352"/>
      <c r="BC383" s="352"/>
      <c r="BD383" s="352"/>
      <c r="BE383" s="352"/>
      <c r="BF383" s="352"/>
      <c r="BG383" s="352"/>
      <c r="BH383" s="352"/>
      <c r="BI383" s="352"/>
      <c r="BJ383" s="352"/>
      <c r="BK383" s="352"/>
      <c r="BL383" s="352"/>
      <c r="BM383" s="352"/>
      <c r="BN383" s="352"/>
      <c r="BO383" s="352"/>
    </row>
    <row r="384" spans="1:67" s="19" customFormat="1" ht="18.75" customHeight="1">
      <c r="A384" s="145"/>
      <c r="B384" s="317" t="s">
        <v>237</v>
      </c>
      <c r="C384" s="330"/>
      <c r="D384" s="330"/>
      <c r="E384" s="174"/>
      <c r="F384" s="174"/>
      <c r="G384" s="174"/>
      <c r="H384" s="1157"/>
      <c r="I384" s="1157"/>
      <c r="J384" s="1157"/>
      <c r="K384" s="1157"/>
      <c r="L384" s="1157"/>
      <c r="M384" s="1157"/>
      <c r="N384" s="1157"/>
      <c r="O384" s="1157"/>
      <c r="P384" s="1157"/>
      <c r="Q384" s="1157"/>
      <c r="R384" s="1157"/>
      <c r="S384" s="1157"/>
      <c r="T384" s="299"/>
      <c r="U384" s="153"/>
      <c r="V384" s="168"/>
      <c r="AK384" s="352"/>
      <c r="AL384" s="352"/>
      <c r="AM384" s="352"/>
      <c r="AN384" s="352"/>
      <c r="AO384" s="352"/>
      <c r="AP384" s="352"/>
      <c r="AQ384" s="352"/>
      <c r="AR384" s="352"/>
      <c r="AS384" s="352"/>
      <c r="AT384" s="352"/>
      <c r="AU384" s="352"/>
      <c r="AV384" s="352"/>
      <c r="AW384" s="352"/>
      <c r="AX384" s="352"/>
      <c r="AY384" s="352"/>
      <c r="AZ384" s="352"/>
      <c r="BA384" s="352"/>
      <c r="BB384" s="352"/>
      <c r="BC384" s="352"/>
      <c r="BD384" s="352"/>
      <c r="BE384" s="352"/>
      <c r="BF384" s="352"/>
      <c r="BG384" s="352"/>
      <c r="BH384" s="352"/>
      <c r="BI384" s="352"/>
      <c r="BJ384" s="352"/>
      <c r="BK384" s="352"/>
      <c r="BL384" s="352"/>
      <c r="BM384" s="352"/>
      <c r="BN384" s="352"/>
      <c r="BO384" s="352"/>
    </row>
    <row r="385" spans="1:67" s="19" customFormat="1" ht="18.75" customHeight="1">
      <c r="A385" s="145"/>
      <c r="B385" s="317" t="s">
        <v>238</v>
      </c>
      <c r="C385" s="330"/>
      <c r="D385" s="330"/>
      <c r="E385" s="174"/>
      <c r="F385" s="174"/>
      <c r="G385" s="174"/>
      <c r="H385" s="1157"/>
      <c r="I385" s="1157"/>
      <c r="J385" s="1157"/>
      <c r="K385" s="1157"/>
      <c r="L385" s="1157"/>
      <c r="M385" s="1157"/>
      <c r="N385" s="1157"/>
      <c r="O385" s="1157"/>
      <c r="P385" s="1157"/>
      <c r="Q385" s="1157"/>
      <c r="R385" s="1157"/>
      <c r="S385" s="1157"/>
      <c r="T385" s="299"/>
      <c r="U385" s="153"/>
      <c r="V385" s="168"/>
      <c r="AK385" s="352"/>
      <c r="AL385" s="352"/>
      <c r="AM385" s="352"/>
      <c r="AN385" s="352"/>
      <c r="AO385" s="352"/>
      <c r="AP385" s="352"/>
      <c r="AQ385" s="352"/>
      <c r="AR385" s="352"/>
      <c r="AS385" s="352"/>
      <c r="AT385" s="352"/>
      <c r="AU385" s="352"/>
      <c r="AV385" s="352"/>
      <c r="AW385" s="352"/>
      <c r="AX385" s="352"/>
      <c r="AY385" s="352"/>
      <c r="AZ385" s="352"/>
      <c r="BA385" s="352"/>
      <c r="BB385" s="352"/>
      <c r="BC385" s="352"/>
      <c r="BD385" s="352"/>
      <c r="BE385" s="352"/>
      <c r="BF385" s="352"/>
      <c r="BG385" s="352"/>
      <c r="BH385" s="352"/>
      <c r="BI385" s="352"/>
      <c r="BJ385" s="352"/>
      <c r="BK385" s="352"/>
      <c r="BL385" s="352"/>
      <c r="BM385" s="352"/>
      <c r="BN385" s="352"/>
      <c r="BO385" s="352"/>
    </row>
    <row r="386" spans="1:67" s="19" customFormat="1" ht="18.75" customHeight="1">
      <c r="A386" s="145"/>
      <c r="B386" s="317" t="s">
        <v>239</v>
      </c>
      <c r="C386" s="330"/>
      <c r="D386" s="330"/>
      <c r="E386" s="174"/>
      <c r="F386" s="174"/>
      <c r="G386" s="174"/>
      <c r="H386" s="1157"/>
      <c r="I386" s="1157"/>
      <c r="J386" s="1157"/>
      <c r="K386" s="1157"/>
      <c r="L386" s="1157"/>
      <c r="M386" s="1157"/>
      <c r="N386" s="1157"/>
      <c r="O386" s="1157"/>
      <c r="P386" s="1157"/>
      <c r="Q386" s="1157"/>
      <c r="R386" s="1157"/>
      <c r="S386" s="1157"/>
      <c r="T386" s="299"/>
      <c r="U386" s="153"/>
      <c r="V386" s="168"/>
      <c r="AK386" s="352"/>
      <c r="AL386" s="352"/>
      <c r="AM386" s="352"/>
      <c r="AN386" s="352"/>
      <c r="AO386" s="352"/>
      <c r="AP386" s="352"/>
      <c r="AQ386" s="352"/>
      <c r="AR386" s="352"/>
      <c r="AS386" s="352"/>
      <c r="AT386" s="352"/>
      <c r="AU386" s="352"/>
      <c r="AV386" s="352"/>
      <c r="AW386" s="352"/>
      <c r="AX386" s="352"/>
      <c r="AY386" s="352"/>
      <c r="AZ386" s="352"/>
      <c r="BA386" s="352"/>
      <c r="BB386" s="352"/>
      <c r="BC386" s="352"/>
      <c r="BD386" s="352"/>
      <c r="BE386" s="352"/>
      <c r="BF386" s="352"/>
      <c r="BG386" s="352"/>
      <c r="BH386" s="352"/>
      <c r="BI386" s="352"/>
      <c r="BJ386" s="352"/>
      <c r="BK386" s="352"/>
      <c r="BL386" s="352"/>
      <c r="BM386" s="352"/>
      <c r="BN386" s="352"/>
      <c r="BO386" s="352"/>
    </row>
    <row r="387" spans="1:67" s="117" customFormat="1" ht="18.75" customHeight="1">
      <c r="A387" s="112" t="s">
        <v>240</v>
      </c>
      <c r="B387" s="330" t="s">
        <v>241</v>
      </c>
      <c r="C387" s="330"/>
      <c r="D387" s="330"/>
      <c r="E387" s="174"/>
      <c r="F387" s="174"/>
      <c r="G387" s="174"/>
      <c r="H387" s="1157"/>
      <c r="I387" s="1157"/>
      <c r="J387" s="1157"/>
      <c r="K387" s="1157"/>
      <c r="L387" s="1157"/>
      <c r="M387" s="1157"/>
      <c r="N387" s="1157"/>
      <c r="O387" s="1157"/>
      <c r="P387" s="1157"/>
      <c r="Q387" s="1157"/>
      <c r="R387" s="1157"/>
      <c r="S387" s="1157"/>
      <c r="T387" s="114"/>
      <c r="U387" s="118"/>
      <c r="V387" s="116"/>
      <c r="AK387" s="181"/>
      <c r="AL387" s="181"/>
      <c r="AM387" s="181"/>
      <c r="AN387" s="181"/>
      <c r="AO387" s="181"/>
      <c r="AP387" s="181"/>
      <c r="AQ387" s="181"/>
      <c r="AR387" s="181"/>
      <c r="AS387" s="181"/>
      <c r="AT387" s="181"/>
      <c r="AU387" s="181"/>
      <c r="AV387" s="181"/>
      <c r="AW387" s="181"/>
      <c r="AX387" s="181"/>
      <c r="AY387" s="181"/>
      <c r="AZ387" s="181"/>
      <c r="BA387" s="181"/>
      <c r="BB387" s="181"/>
      <c r="BC387" s="181"/>
      <c r="BD387" s="181"/>
      <c r="BE387" s="181"/>
      <c r="BF387" s="181"/>
      <c r="BG387" s="181"/>
      <c r="BH387" s="181"/>
      <c r="BI387" s="181"/>
      <c r="BJ387" s="181"/>
      <c r="BK387" s="181"/>
      <c r="BL387" s="181"/>
      <c r="BM387" s="181"/>
      <c r="BN387" s="181"/>
      <c r="BO387" s="181"/>
    </row>
    <row r="388" spans="1:67" s="19" customFormat="1" ht="18.75" customHeight="1">
      <c r="A388" s="145"/>
      <c r="B388" s="317" t="s">
        <v>242</v>
      </c>
      <c r="C388" s="330"/>
      <c r="D388" s="330"/>
      <c r="E388" s="174"/>
      <c r="F388" s="174"/>
      <c r="G388" s="174"/>
      <c r="H388" s="126"/>
      <c r="I388" s="126"/>
      <c r="J388" s="126"/>
      <c r="K388" s="126"/>
      <c r="L388" s="126"/>
      <c r="M388" s="126"/>
      <c r="N388" s="1157"/>
      <c r="O388" s="1157"/>
      <c r="P388" s="1157"/>
      <c r="Q388" s="1157"/>
      <c r="R388" s="1157"/>
      <c r="S388" s="1157"/>
      <c r="T388" s="299"/>
      <c r="U388" s="153"/>
      <c r="V388" s="168"/>
      <c r="AK388" s="352"/>
      <c r="AL388" s="352"/>
      <c r="AM388" s="352"/>
      <c r="AN388" s="352"/>
      <c r="AO388" s="352"/>
      <c r="AP388" s="352"/>
      <c r="AQ388" s="352"/>
      <c r="AR388" s="352"/>
      <c r="AS388" s="352"/>
      <c r="AT388" s="352"/>
      <c r="AU388" s="352"/>
      <c r="AV388" s="352"/>
      <c r="AW388" s="352"/>
      <c r="AX388" s="352"/>
      <c r="AY388" s="352"/>
      <c r="AZ388" s="352"/>
      <c r="BA388" s="352"/>
      <c r="BB388" s="352"/>
      <c r="BC388" s="352"/>
      <c r="BD388" s="352"/>
      <c r="BE388" s="352"/>
      <c r="BF388" s="352"/>
      <c r="BG388" s="352"/>
      <c r="BH388" s="352"/>
      <c r="BI388" s="352"/>
      <c r="BJ388" s="352"/>
      <c r="BK388" s="352"/>
      <c r="BL388" s="352"/>
      <c r="BM388" s="352"/>
      <c r="BN388" s="352"/>
      <c r="BO388" s="352"/>
    </row>
    <row r="389" spans="1:67" s="19" customFormat="1" ht="18.75" customHeight="1">
      <c r="A389" s="145"/>
      <c r="B389" s="317" t="s">
        <v>243</v>
      </c>
      <c r="C389" s="330"/>
      <c r="D389" s="330"/>
      <c r="E389" s="174"/>
      <c r="F389" s="174"/>
      <c r="G389" s="174"/>
      <c r="H389" s="126"/>
      <c r="I389" s="126"/>
      <c r="J389" s="126"/>
      <c r="K389" s="126"/>
      <c r="L389" s="126"/>
      <c r="M389" s="126"/>
      <c r="N389" s="1157"/>
      <c r="O389" s="1157"/>
      <c r="P389" s="1157"/>
      <c r="Q389" s="1157"/>
      <c r="R389" s="1157"/>
      <c r="S389" s="1157"/>
      <c r="T389" s="299"/>
      <c r="U389" s="153"/>
      <c r="V389" s="168"/>
      <c r="AK389" s="352"/>
      <c r="AL389" s="352"/>
      <c r="AM389" s="352"/>
      <c r="AN389" s="352"/>
      <c r="AO389" s="352"/>
      <c r="AP389" s="352"/>
      <c r="AQ389" s="352"/>
      <c r="AR389" s="352"/>
      <c r="AS389" s="352"/>
      <c r="AT389" s="352"/>
      <c r="AU389" s="352"/>
      <c r="AV389" s="352"/>
      <c r="AW389" s="352"/>
      <c r="AX389" s="352"/>
      <c r="AY389" s="352"/>
      <c r="AZ389" s="352"/>
      <c r="BA389" s="352"/>
      <c r="BB389" s="352"/>
      <c r="BC389" s="352"/>
      <c r="BD389" s="352"/>
      <c r="BE389" s="352"/>
      <c r="BF389" s="352"/>
      <c r="BG389" s="352"/>
      <c r="BH389" s="352"/>
      <c r="BI389" s="352"/>
      <c r="BJ389" s="352"/>
      <c r="BK389" s="352"/>
      <c r="BL389" s="352"/>
      <c r="BM389" s="352"/>
      <c r="BN389" s="352"/>
      <c r="BO389" s="352"/>
    </row>
    <row r="390" spans="1:67" s="19" customFormat="1" ht="18.75" customHeight="1">
      <c r="A390" s="145"/>
      <c r="B390" s="317" t="s">
        <v>244</v>
      </c>
      <c r="C390" s="330"/>
      <c r="D390" s="330"/>
      <c r="E390" s="174"/>
      <c r="F390" s="174"/>
      <c r="G390" s="174"/>
      <c r="H390" s="126"/>
      <c r="I390" s="126"/>
      <c r="J390" s="126"/>
      <c r="K390" s="126"/>
      <c r="L390" s="126"/>
      <c r="M390" s="126"/>
      <c r="N390" s="1157"/>
      <c r="O390" s="1157"/>
      <c r="P390" s="1157"/>
      <c r="Q390" s="1157"/>
      <c r="R390" s="1157"/>
      <c r="S390" s="1157"/>
      <c r="T390" s="299"/>
      <c r="U390" s="153"/>
      <c r="V390" s="168"/>
      <c r="AK390" s="352"/>
      <c r="AL390" s="352"/>
      <c r="AM390" s="352"/>
      <c r="AN390" s="352"/>
      <c r="AO390" s="352"/>
      <c r="AP390" s="352"/>
      <c r="AQ390" s="352"/>
      <c r="AR390" s="352"/>
      <c r="AS390" s="352"/>
      <c r="AT390" s="352"/>
      <c r="AU390" s="352"/>
      <c r="AV390" s="352"/>
      <c r="AW390" s="352"/>
      <c r="AX390" s="352"/>
      <c r="AY390" s="352"/>
      <c r="AZ390" s="352"/>
      <c r="BA390" s="352"/>
      <c r="BB390" s="352"/>
      <c r="BC390" s="352"/>
      <c r="BD390" s="352"/>
      <c r="BE390" s="352"/>
      <c r="BF390" s="352"/>
      <c r="BG390" s="352"/>
      <c r="BH390" s="352"/>
      <c r="BI390" s="352"/>
      <c r="BJ390" s="352"/>
      <c r="BK390" s="352"/>
      <c r="BL390" s="352"/>
      <c r="BM390" s="352"/>
      <c r="BN390" s="352"/>
      <c r="BO390" s="352"/>
    </row>
    <row r="391" spans="1:67" s="19" customFormat="1" ht="18.75" customHeight="1">
      <c r="A391" s="145"/>
      <c r="B391" s="317" t="s">
        <v>245</v>
      </c>
      <c r="C391" s="330"/>
      <c r="D391" s="330"/>
      <c r="E391" s="174"/>
      <c r="F391" s="174"/>
      <c r="G391" s="174"/>
      <c r="H391" s="126"/>
      <c r="I391" s="126"/>
      <c r="J391" s="126"/>
      <c r="K391" s="126"/>
      <c r="L391" s="126"/>
      <c r="M391" s="126"/>
      <c r="N391" s="1157"/>
      <c r="O391" s="1157"/>
      <c r="P391" s="1157"/>
      <c r="Q391" s="1157"/>
      <c r="R391" s="1157"/>
      <c r="S391" s="1157"/>
      <c r="T391" s="299"/>
      <c r="U391" s="153"/>
      <c r="V391" s="168"/>
      <c r="AK391" s="352"/>
      <c r="AL391" s="352"/>
      <c r="AM391" s="352"/>
      <c r="AN391" s="352"/>
      <c r="AO391" s="352"/>
      <c r="AP391" s="352"/>
      <c r="AQ391" s="352"/>
      <c r="AR391" s="352"/>
      <c r="AS391" s="352"/>
      <c r="AT391" s="352"/>
      <c r="AU391" s="352"/>
      <c r="AV391" s="352"/>
      <c r="AW391" s="352"/>
      <c r="AX391" s="352"/>
      <c r="AY391" s="352"/>
      <c r="AZ391" s="352"/>
      <c r="BA391" s="352"/>
      <c r="BB391" s="352"/>
      <c r="BC391" s="352"/>
      <c r="BD391" s="352"/>
      <c r="BE391" s="352"/>
      <c r="BF391" s="352"/>
      <c r="BG391" s="352"/>
      <c r="BH391" s="352"/>
      <c r="BI391" s="352"/>
      <c r="BJ391" s="352"/>
      <c r="BK391" s="352"/>
      <c r="BL391" s="352"/>
      <c r="BM391" s="352"/>
      <c r="BN391" s="352"/>
      <c r="BO391" s="352"/>
    </row>
    <row r="392" spans="1:67" s="117" customFormat="1" ht="18.75" customHeight="1">
      <c r="A392" s="112" t="s">
        <v>246</v>
      </c>
      <c r="B392" s="366" t="s">
        <v>247</v>
      </c>
      <c r="C392" s="330"/>
      <c r="D392" s="330"/>
      <c r="E392" s="174"/>
      <c r="F392" s="174"/>
      <c r="G392" s="174"/>
      <c r="H392" s="1157" t="str">
        <f>I378</f>
        <v>Cuối kỳ</v>
      </c>
      <c r="I392" s="1157"/>
      <c r="J392" s="1157"/>
      <c r="K392" s="1157"/>
      <c r="L392" s="1157"/>
      <c r="M392" s="1157"/>
      <c r="N392" s="1157" t="s">
        <v>1518</v>
      </c>
      <c r="O392" s="1157"/>
      <c r="P392" s="1157"/>
      <c r="Q392" s="1157"/>
      <c r="R392" s="1157"/>
      <c r="S392" s="1157"/>
      <c r="T392" s="114"/>
      <c r="U392" s="118"/>
      <c r="V392" s="116"/>
      <c r="AK392" s="181"/>
      <c r="AL392" s="181"/>
      <c r="AM392" s="181"/>
      <c r="AN392" s="181"/>
      <c r="AO392" s="181"/>
      <c r="AP392" s="181"/>
      <c r="AQ392" s="181"/>
      <c r="AR392" s="181"/>
      <c r="AS392" s="181"/>
      <c r="AT392" s="181"/>
      <c r="AU392" s="181"/>
      <c r="AV392" s="181"/>
      <c r="AW392" s="181"/>
      <c r="AX392" s="181"/>
      <c r="AY392" s="181"/>
      <c r="AZ392" s="181"/>
      <c r="BA392" s="181"/>
      <c r="BB392" s="181"/>
      <c r="BC392" s="181"/>
      <c r="BD392" s="181"/>
      <c r="BE392" s="181"/>
      <c r="BF392" s="181"/>
      <c r="BG392" s="181"/>
      <c r="BH392" s="181"/>
      <c r="BI392" s="181"/>
      <c r="BJ392" s="181"/>
      <c r="BK392" s="181"/>
      <c r="BL392" s="181"/>
      <c r="BM392" s="181"/>
      <c r="BN392" s="181"/>
      <c r="BO392" s="181"/>
    </row>
    <row r="393" spans="1:67" s="19" customFormat="1" ht="18.75" customHeight="1">
      <c r="A393" s="145"/>
      <c r="B393" s="317" t="s">
        <v>248</v>
      </c>
      <c r="C393" s="330"/>
      <c r="D393" s="330"/>
      <c r="E393" s="174"/>
      <c r="F393" s="174"/>
      <c r="G393" s="174"/>
      <c r="H393" s="1150">
        <v>15083952</v>
      </c>
      <c r="I393" s="1150"/>
      <c r="J393" s="1150"/>
      <c r="K393" s="1150"/>
      <c r="L393" s="1150"/>
      <c r="M393" s="1150"/>
      <c r="N393" s="1150">
        <v>15083952</v>
      </c>
      <c r="O393" s="1150"/>
      <c r="P393" s="1150"/>
      <c r="Q393" s="1150"/>
      <c r="R393" s="1150"/>
      <c r="S393" s="1150"/>
      <c r="T393" s="299"/>
      <c r="U393" s="153"/>
      <c r="V393" s="168"/>
      <c r="AK393" s="352"/>
      <c r="AL393" s="352"/>
      <c r="AM393" s="352"/>
      <c r="AN393" s="352"/>
      <c r="AO393" s="352"/>
      <c r="AP393" s="352"/>
      <c r="AQ393" s="352"/>
      <c r="AR393" s="352"/>
      <c r="AS393" s="352"/>
      <c r="AT393" s="352"/>
      <c r="AU393" s="352"/>
      <c r="AV393" s="352"/>
      <c r="AW393" s="352"/>
      <c r="AX393" s="352"/>
      <c r="AY393" s="352"/>
      <c r="AZ393" s="352"/>
      <c r="BA393" s="352"/>
      <c r="BB393" s="352"/>
      <c r="BC393" s="352"/>
      <c r="BD393" s="352"/>
      <c r="BE393" s="352"/>
      <c r="BF393" s="352"/>
      <c r="BG393" s="352"/>
      <c r="BH393" s="352"/>
      <c r="BI393" s="352"/>
      <c r="BJ393" s="352"/>
      <c r="BK393" s="352"/>
      <c r="BL393" s="352"/>
      <c r="BM393" s="352"/>
      <c r="BN393" s="352"/>
      <c r="BO393" s="352"/>
    </row>
    <row r="394" spans="1:67" s="19" customFormat="1" ht="18.75" customHeight="1">
      <c r="A394" s="145"/>
      <c r="B394" s="317" t="s">
        <v>249</v>
      </c>
      <c r="C394" s="330"/>
      <c r="D394" s="330"/>
      <c r="E394" s="174"/>
      <c r="F394" s="174"/>
      <c r="G394" s="174"/>
      <c r="H394" s="1669">
        <f>H393</f>
        <v>15083952</v>
      </c>
      <c r="I394" s="1669"/>
      <c r="J394" s="1669"/>
      <c r="K394" s="1669"/>
      <c r="L394" s="1669"/>
      <c r="M394" s="1669"/>
      <c r="N394" s="1150">
        <v>15083952</v>
      </c>
      <c r="O394" s="1150"/>
      <c r="P394" s="1150"/>
      <c r="Q394" s="1150"/>
      <c r="R394" s="1150"/>
      <c r="S394" s="1150"/>
      <c r="T394" s="299"/>
      <c r="U394" s="153"/>
      <c r="V394" s="168"/>
      <c r="AK394" s="352"/>
      <c r="AL394" s="352"/>
      <c r="AM394" s="352"/>
      <c r="AN394" s="352"/>
      <c r="AO394" s="352"/>
      <c r="AP394" s="352"/>
      <c r="AQ394" s="352"/>
      <c r="AR394" s="352"/>
      <c r="AS394" s="352"/>
      <c r="AT394" s="352"/>
      <c r="AU394" s="352"/>
      <c r="AV394" s="352"/>
      <c r="AW394" s="352"/>
      <c r="AX394" s="352"/>
      <c r="AY394" s="352"/>
      <c r="AZ394" s="352"/>
      <c r="BA394" s="352"/>
      <c r="BB394" s="352"/>
      <c r="BC394" s="352"/>
      <c r="BD394" s="352"/>
      <c r="BE394" s="352"/>
      <c r="BF394" s="352"/>
      <c r="BG394" s="352"/>
      <c r="BH394" s="352"/>
      <c r="BI394" s="352"/>
      <c r="BJ394" s="352"/>
      <c r="BK394" s="352"/>
      <c r="BL394" s="352"/>
      <c r="BM394" s="352"/>
      <c r="BN394" s="352"/>
      <c r="BO394" s="352"/>
    </row>
    <row r="395" spans="1:67" s="19" customFormat="1" ht="18.75" customHeight="1">
      <c r="A395" s="145"/>
      <c r="B395" s="317" t="s">
        <v>250</v>
      </c>
      <c r="C395" s="330"/>
      <c r="D395" s="330"/>
      <c r="E395" s="174"/>
      <c r="F395" s="174"/>
      <c r="G395" s="174"/>
      <c r="H395" s="1150">
        <f>H394</f>
        <v>15083952</v>
      </c>
      <c r="I395" s="1150"/>
      <c r="J395" s="1150"/>
      <c r="K395" s="1150"/>
      <c r="L395" s="1150"/>
      <c r="M395" s="1150"/>
      <c r="N395" s="1150">
        <v>15083952</v>
      </c>
      <c r="O395" s="1150"/>
      <c r="P395" s="1150"/>
      <c r="Q395" s="1150"/>
      <c r="R395" s="1150"/>
      <c r="S395" s="1150"/>
      <c r="T395" s="299"/>
      <c r="U395" s="153"/>
      <c r="V395" s="168"/>
      <c r="AK395" s="352"/>
      <c r="AL395" s="352"/>
      <c r="AM395" s="352"/>
      <c r="AN395" s="352"/>
      <c r="AO395" s="352"/>
      <c r="AP395" s="352"/>
      <c r="AQ395" s="352"/>
      <c r="AR395" s="352"/>
      <c r="AS395" s="352"/>
      <c r="AT395" s="352"/>
      <c r="AU395" s="352"/>
      <c r="AV395" s="352"/>
      <c r="AW395" s="352"/>
      <c r="AX395" s="352"/>
      <c r="AY395" s="352"/>
      <c r="AZ395" s="352"/>
      <c r="BA395" s="352"/>
      <c r="BB395" s="352"/>
      <c r="BC395" s="352"/>
      <c r="BD395" s="352"/>
      <c r="BE395" s="352"/>
      <c r="BF395" s="352"/>
      <c r="BG395" s="352"/>
      <c r="BH395" s="352"/>
      <c r="BI395" s="352"/>
      <c r="BJ395" s="352"/>
      <c r="BK395" s="352"/>
      <c r="BL395" s="352"/>
      <c r="BM395" s="352"/>
      <c r="BN395" s="352"/>
      <c r="BO395" s="352"/>
    </row>
    <row r="396" spans="1:67" s="19" customFormat="1" ht="18.75" customHeight="1">
      <c r="A396" s="145"/>
      <c r="B396" s="317" t="s">
        <v>251</v>
      </c>
      <c r="C396" s="330"/>
      <c r="D396" s="330"/>
      <c r="E396" s="174"/>
      <c r="F396" s="174"/>
      <c r="G396" s="174"/>
      <c r="H396" s="1150"/>
      <c r="I396" s="1150"/>
      <c r="J396" s="1150"/>
      <c r="K396" s="1150"/>
      <c r="L396" s="1150"/>
      <c r="M396" s="1150"/>
      <c r="N396" s="1150"/>
      <c r="O396" s="1150"/>
      <c r="P396" s="1150"/>
      <c r="Q396" s="1150"/>
      <c r="R396" s="1150"/>
      <c r="S396" s="1150"/>
      <c r="T396" s="299"/>
      <c r="U396" s="153"/>
      <c r="V396" s="168"/>
      <c r="AK396" s="352"/>
      <c r="AL396" s="352"/>
      <c r="AM396" s="352"/>
      <c r="AN396" s="352"/>
      <c r="AO396" s="352"/>
      <c r="AP396" s="352"/>
      <c r="AQ396" s="352"/>
      <c r="AR396" s="352"/>
      <c r="AS396" s="352"/>
      <c r="AT396" s="352"/>
      <c r="AU396" s="352"/>
      <c r="AV396" s="352"/>
      <c r="AW396" s="352"/>
      <c r="AX396" s="352"/>
      <c r="AY396" s="352"/>
      <c r="AZ396" s="352"/>
      <c r="BA396" s="352"/>
      <c r="BB396" s="352"/>
      <c r="BC396" s="352"/>
      <c r="BD396" s="352"/>
      <c r="BE396" s="352"/>
      <c r="BF396" s="352"/>
      <c r="BG396" s="352"/>
      <c r="BH396" s="352"/>
      <c r="BI396" s="352"/>
      <c r="BJ396" s="352"/>
      <c r="BK396" s="352"/>
      <c r="BL396" s="352"/>
      <c r="BM396" s="352"/>
      <c r="BN396" s="352"/>
      <c r="BO396" s="352"/>
    </row>
    <row r="397" spans="1:67" s="19" customFormat="1" ht="18.75" customHeight="1">
      <c r="A397" s="145"/>
      <c r="B397" s="317" t="s">
        <v>252</v>
      </c>
      <c r="C397" s="330"/>
      <c r="D397" s="330"/>
      <c r="E397" s="174"/>
      <c r="F397" s="174"/>
      <c r="G397" s="174"/>
      <c r="H397" s="1150"/>
      <c r="I397" s="1150"/>
      <c r="J397" s="1150"/>
      <c r="K397" s="1150"/>
      <c r="L397" s="1150"/>
      <c r="M397" s="1150"/>
      <c r="N397" s="1150"/>
      <c r="O397" s="1150"/>
      <c r="P397" s="1150"/>
      <c r="Q397" s="1150"/>
      <c r="R397" s="1150"/>
      <c r="S397" s="1150"/>
      <c r="T397" s="299"/>
      <c r="U397" s="153"/>
      <c r="V397" s="168"/>
      <c r="AK397" s="352"/>
      <c r="AL397" s="352"/>
      <c r="AM397" s="352"/>
      <c r="AN397" s="352"/>
      <c r="AO397" s="352"/>
      <c r="AP397" s="352"/>
      <c r="AQ397" s="352"/>
      <c r="AR397" s="352"/>
      <c r="AS397" s="352"/>
      <c r="AT397" s="352"/>
      <c r="AU397" s="352"/>
      <c r="AV397" s="352"/>
      <c r="AW397" s="352"/>
      <c r="AX397" s="352"/>
      <c r="AY397" s="352"/>
      <c r="AZ397" s="352"/>
      <c r="BA397" s="352"/>
      <c r="BB397" s="352"/>
      <c r="BC397" s="352"/>
      <c r="BD397" s="352"/>
      <c r="BE397" s="352"/>
      <c r="BF397" s="352"/>
      <c r="BG397" s="352"/>
      <c r="BH397" s="352"/>
      <c r="BI397" s="352"/>
      <c r="BJ397" s="352"/>
      <c r="BK397" s="352"/>
      <c r="BL397" s="352"/>
      <c r="BM397" s="352"/>
      <c r="BN397" s="352"/>
      <c r="BO397" s="352"/>
    </row>
    <row r="398" spans="1:67" s="19" customFormat="1" ht="18.75" customHeight="1">
      <c r="A398" s="145"/>
      <c r="B398" s="317" t="s">
        <v>250</v>
      </c>
      <c r="C398" s="330"/>
      <c r="D398" s="330"/>
      <c r="E398" s="174"/>
      <c r="F398" s="174"/>
      <c r="G398" s="174"/>
      <c r="H398" s="1150"/>
      <c r="I398" s="1150"/>
      <c r="J398" s="1150"/>
      <c r="K398" s="1150"/>
      <c r="L398" s="1150"/>
      <c r="M398" s="1150"/>
      <c r="N398" s="1150"/>
      <c r="O398" s="1150"/>
      <c r="P398" s="1150"/>
      <c r="Q398" s="1150"/>
      <c r="R398" s="1150"/>
      <c r="S398" s="1150"/>
      <c r="T398" s="299"/>
      <c r="U398" s="153"/>
      <c r="V398" s="168"/>
      <c r="AK398" s="352"/>
      <c r="AL398" s="352"/>
      <c r="AM398" s="352"/>
      <c r="AN398" s="352"/>
      <c r="AO398" s="352"/>
      <c r="AP398" s="352"/>
      <c r="AQ398" s="352"/>
      <c r="AR398" s="352"/>
      <c r="AS398" s="352"/>
      <c r="AT398" s="352"/>
      <c r="AU398" s="352"/>
      <c r="AV398" s="352"/>
      <c r="AW398" s="352"/>
      <c r="AX398" s="352"/>
      <c r="AY398" s="352"/>
      <c r="AZ398" s="352"/>
      <c r="BA398" s="352"/>
      <c r="BB398" s="352"/>
      <c r="BC398" s="352"/>
      <c r="BD398" s="352"/>
      <c r="BE398" s="352"/>
      <c r="BF398" s="352"/>
      <c r="BG398" s="352"/>
      <c r="BH398" s="352"/>
      <c r="BI398" s="352"/>
      <c r="BJ398" s="352"/>
      <c r="BK398" s="352"/>
      <c r="BL398" s="352"/>
      <c r="BM398" s="352"/>
      <c r="BN398" s="352"/>
      <c r="BO398" s="352"/>
    </row>
    <row r="399" spans="1:67" s="19" customFormat="1" ht="18.75" customHeight="1">
      <c r="A399" s="145"/>
      <c r="B399" s="317" t="s">
        <v>251</v>
      </c>
      <c r="C399" s="330"/>
      <c r="D399" s="330"/>
      <c r="E399" s="174"/>
      <c r="F399" s="174"/>
      <c r="G399" s="174"/>
      <c r="H399" s="1150"/>
      <c r="I399" s="1150"/>
      <c r="J399" s="1150"/>
      <c r="K399" s="1150"/>
      <c r="L399" s="1150"/>
      <c r="M399" s="1150"/>
      <c r="N399" s="1150"/>
      <c r="O399" s="1150"/>
      <c r="P399" s="1150"/>
      <c r="Q399" s="1150"/>
      <c r="R399" s="1150"/>
      <c r="S399" s="1150"/>
      <c r="T399" s="299"/>
      <c r="U399" s="153"/>
      <c r="V399" s="168"/>
      <c r="AK399" s="352"/>
      <c r="AL399" s="352"/>
      <c r="AM399" s="352"/>
      <c r="AN399" s="352"/>
      <c r="AO399" s="352"/>
      <c r="AP399" s="352"/>
      <c r="AQ399" s="352"/>
      <c r="AR399" s="352"/>
      <c r="AS399" s="352"/>
      <c r="AT399" s="352"/>
      <c r="AU399" s="352"/>
      <c r="AV399" s="352"/>
      <c r="AW399" s="352"/>
      <c r="AX399" s="352"/>
      <c r="AY399" s="352"/>
      <c r="AZ399" s="352"/>
      <c r="BA399" s="352"/>
      <c r="BB399" s="352"/>
      <c r="BC399" s="352"/>
      <c r="BD399" s="352"/>
      <c r="BE399" s="352"/>
      <c r="BF399" s="352"/>
      <c r="BG399" s="352"/>
      <c r="BH399" s="352"/>
      <c r="BI399" s="352"/>
      <c r="BJ399" s="352"/>
      <c r="BK399" s="352"/>
      <c r="BL399" s="352"/>
      <c r="BM399" s="352"/>
      <c r="BN399" s="352"/>
      <c r="BO399" s="352"/>
    </row>
    <row r="400" spans="1:67" s="19" customFormat="1" ht="18.75" customHeight="1">
      <c r="A400" s="145"/>
      <c r="B400" s="317" t="s">
        <v>253</v>
      </c>
      <c r="C400" s="330"/>
      <c r="D400" s="330"/>
      <c r="E400" s="174"/>
      <c r="F400" s="174"/>
      <c r="G400" s="174"/>
      <c r="H400" s="1150">
        <f>H393</f>
        <v>15083952</v>
      </c>
      <c r="I400" s="1150"/>
      <c r="J400" s="1150"/>
      <c r="K400" s="1150"/>
      <c r="L400" s="1150"/>
      <c r="M400" s="1150"/>
      <c r="N400" s="1150">
        <v>15083952</v>
      </c>
      <c r="O400" s="1150"/>
      <c r="P400" s="1150"/>
      <c r="Q400" s="1150"/>
      <c r="R400" s="1150"/>
      <c r="S400" s="1150"/>
      <c r="T400" s="299"/>
      <c r="U400" s="153"/>
      <c r="V400" s="168"/>
      <c r="AK400" s="352"/>
      <c r="AL400" s="352"/>
      <c r="AM400" s="352"/>
      <c r="AN400" s="352"/>
      <c r="AO400" s="352"/>
      <c r="AP400" s="352"/>
      <c r="AQ400" s="352"/>
      <c r="AR400" s="352"/>
      <c r="AS400" s="352"/>
      <c r="AT400" s="352"/>
      <c r="AU400" s="352"/>
      <c r="AV400" s="352"/>
      <c r="AW400" s="352"/>
      <c r="AX400" s="352"/>
      <c r="AY400" s="352"/>
      <c r="AZ400" s="352"/>
      <c r="BA400" s="352"/>
      <c r="BB400" s="352"/>
      <c r="BC400" s="352"/>
      <c r="BD400" s="352"/>
      <c r="BE400" s="352"/>
      <c r="BF400" s="352"/>
      <c r="BG400" s="352"/>
      <c r="BH400" s="352"/>
      <c r="BI400" s="352"/>
      <c r="BJ400" s="352"/>
      <c r="BK400" s="352"/>
      <c r="BL400" s="352"/>
      <c r="BM400" s="352"/>
      <c r="BN400" s="352"/>
      <c r="BO400" s="352"/>
    </row>
    <row r="401" spans="1:67" s="19" customFormat="1" ht="18.75" customHeight="1">
      <c r="A401" s="145"/>
      <c r="B401" s="317" t="s">
        <v>250</v>
      </c>
      <c r="C401" s="330"/>
      <c r="D401" s="330"/>
      <c r="E401" s="174"/>
      <c r="F401" s="174"/>
      <c r="G401" s="174"/>
      <c r="H401" s="1150">
        <f>H393</f>
        <v>15083952</v>
      </c>
      <c r="I401" s="1150"/>
      <c r="J401" s="1150"/>
      <c r="K401" s="1150"/>
      <c r="L401" s="1150"/>
      <c r="M401" s="1150"/>
      <c r="N401" s="1150">
        <v>15083952</v>
      </c>
      <c r="O401" s="1150"/>
      <c r="P401" s="1150"/>
      <c r="Q401" s="1150"/>
      <c r="R401" s="1150"/>
      <c r="S401" s="1150"/>
      <c r="T401" s="299"/>
      <c r="U401" s="153"/>
      <c r="V401" s="168"/>
      <c r="AK401" s="352"/>
      <c r="AL401" s="352"/>
      <c r="AM401" s="352"/>
      <c r="AN401" s="352"/>
      <c r="AO401" s="352"/>
      <c r="AP401" s="352"/>
      <c r="AQ401" s="352"/>
      <c r="AR401" s="352"/>
      <c r="AS401" s="352"/>
      <c r="AT401" s="352"/>
      <c r="AU401" s="352"/>
      <c r="AV401" s="352"/>
      <c r="AW401" s="352"/>
      <c r="AX401" s="352"/>
      <c r="AY401" s="352"/>
      <c r="AZ401" s="352"/>
      <c r="BA401" s="352"/>
      <c r="BB401" s="352"/>
      <c r="BC401" s="352"/>
      <c r="BD401" s="352"/>
      <c r="BE401" s="352"/>
      <c r="BF401" s="352"/>
      <c r="BG401" s="352"/>
      <c r="BH401" s="352"/>
      <c r="BI401" s="352"/>
      <c r="BJ401" s="352"/>
      <c r="BK401" s="352"/>
      <c r="BL401" s="352"/>
      <c r="BM401" s="352"/>
      <c r="BN401" s="352"/>
      <c r="BO401" s="352"/>
    </row>
    <row r="402" spans="1:67" s="19" customFormat="1" ht="18.75" customHeight="1">
      <c r="A402" s="145"/>
      <c r="B402" s="317" t="s">
        <v>254</v>
      </c>
      <c r="C402" s="330"/>
      <c r="D402" s="330"/>
      <c r="E402" s="174"/>
      <c r="F402" s="174"/>
      <c r="G402" s="174"/>
      <c r="H402" s="1158"/>
      <c r="I402" s="1158"/>
      <c r="J402" s="1158"/>
      <c r="K402" s="1158"/>
      <c r="L402" s="1158"/>
      <c r="M402" s="1158"/>
      <c r="N402" s="1150"/>
      <c r="O402" s="1150"/>
      <c r="P402" s="1150"/>
      <c r="Q402" s="1150"/>
      <c r="R402" s="1150"/>
      <c r="S402" s="1150"/>
      <c r="T402" s="299"/>
      <c r="U402" s="153"/>
      <c r="V402" s="168"/>
      <c r="AK402" s="352"/>
      <c r="AL402" s="352"/>
      <c r="AM402" s="352"/>
      <c r="AN402" s="352"/>
      <c r="AO402" s="352"/>
      <c r="AP402" s="352"/>
      <c r="AQ402" s="352"/>
      <c r="AR402" s="352"/>
      <c r="AS402" s="352"/>
      <c r="AT402" s="352"/>
      <c r="AU402" s="352"/>
      <c r="AV402" s="352"/>
      <c r="AW402" s="352"/>
      <c r="AX402" s="352"/>
      <c r="AY402" s="352"/>
      <c r="AZ402" s="352"/>
      <c r="BA402" s="352"/>
      <c r="BB402" s="352"/>
      <c r="BC402" s="352"/>
      <c r="BD402" s="352"/>
      <c r="BE402" s="352"/>
      <c r="BF402" s="352"/>
      <c r="BG402" s="352"/>
      <c r="BH402" s="352"/>
      <c r="BI402" s="352"/>
      <c r="BJ402" s="352"/>
      <c r="BK402" s="352"/>
      <c r="BL402" s="352"/>
      <c r="BM402" s="352"/>
      <c r="BN402" s="352"/>
      <c r="BO402" s="352"/>
    </row>
    <row r="403" spans="1:67" s="19" customFormat="1" ht="6.75" customHeight="1">
      <c r="A403" s="145"/>
      <c r="B403" s="317"/>
      <c r="C403" s="330"/>
      <c r="D403" s="330"/>
      <c r="E403" s="174"/>
      <c r="F403" s="174"/>
      <c r="G403" s="174"/>
      <c r="H403" s="1158"/>
      <c r="I403" s="1158"/>
      <c r="J403" s="1158"/>
      <c r="K403" s="1158"/>
      <c r="L403" s="1158"/>
      <c r="M403" s="1158"/>
      <c r="N403" s="1158"/>
      <c r="O403" s="1158"/>
      <c r="P403" s="1158"/>
      <c r="Q403" s="1158"/>
      <c r="R403" s="1158"/>
      <c r="S403" s="1158"/>
      <c r="T403" s="299"/>
      <c r="U403" s="153"/>
      <c r="V403" s="168"/>
      <c r="AK403" s="352"/>
      <c r="AL403" s="352"/>
      <c r="AM403" s="352"/>
      <c r="AN403" s="352"/>
      <c r="AO403" s="352"/>
      <c r="AP403" s="352"/>
      <c r="AQ403" s="352"/>
      <c r="AR403" s="352"/>
      <c r="AS403" s="352"/>
      <c r="AT403" s="352"/>
      <c r="AU403" s="352"/>
      <c r="AV403" s="352"/>
      <c r="AW403" s="352"/>
      <c r="AX403" s="352"/>
      <c r="AY403" s="352"/>
      <c r="AZ403" s="352"/>
      <c r="BA403" s="352"/>
      <c r="BB403" s="352"/>
      <c r="BC403" s="352"/>
      <c r="BD403" s="352"/>
      <c r="BE403" s="352"/>
      <c r="BF403" s="352"/>
      <c r="BG403" s="352"/>
      <c r="BH403" s="352"/>
      <c r="BI403" s="352"/>
      <c r="BJ403" s="352"/>
      <c r="BK403" s="352"/>
      <c r="BL403" s="352"/>
      <c r="BM403" s="352"/>
      <c r="BN403" s="352"/>
      <c r="BO403" s="352"/>
    </row>
    <row r="404" spans="1:67" s="19" customFormat="1" ht="18.75" customHeight="1">
      <c r="A404" s="145"/>
      <c r="B404" s="317" t="s">
        <v>255</v>
      </c>
      <c r="C404" s="330"/>
      <c r="D404" s="330"/>
      <c r="E404" s="174"/>
      <c r="F404" s="146"/>
      <c r="G404" s="174"/>
      <c r="H404" s="126"/>
      <c r="I404" s="317" t="s">
        <v>256</v>
      </c>
      <c r="J404" s="126"/>
      <c r="K404" s="126"/>
      <c r="L404" s="126"/>
      <c r="M404" s="126"/>
      <c r="N404" s="1402" t="str">
        <f>I404</f>
        <v>10.000 đồng/cổ phiếu</v>
      </c>
      <c r="O404" s="1402"/>
      <c r="P404" s="1402"/>
      <c r="Q404" s="1402"/>
      <c r="R404" s="1402"/>
      <c r="S404" s="1402"/>
      <c r="T404" s="299"/>
      <c r="U404" s="153"/>
      <c r="V404" s="168"/>
      <c r="AK404" s="352"/>
      <c r="AL404" s="352"/>
      <c r="AM404" s="352"/>
      <c r="AN404" s="352"/>
      <c r="AO404" s="352"/>
      <c r="AP404" s="352"/>
      <c r="AQ404" s="352"/>
      <c r="AR404" s="352"/>
      <c r="AS404" s="352"/>
      <c r="AT404" s="352"/>
      <c r="AU404" s="352"/>
      <c r="AV404" s="352"/>
      <c r="AW404" s="352"/>
      <c r="AX404" s="352"/>
      <c r="AY404" s="352"/>
      <c r="AZ404" s="352"/>
      <c r="BA404" s="352"/>
      <c r="BB404" s="352"/>
      <c r="BC404" s="352"/>
      <c r="BD404" s="352"/>
      <c r="BE404" s="352"/>
      <c r="BF404" s="352"/>
      <c r="BG404" s="352"/>
      <c r="BH404" s="352"/>
      <c r="BI404" s="352"/>
      <c r="BJ404" s="352"/>
      <c r="BK404" s="352"/>
      <c r="BL404" s="352"/>
      <c r="BM404" s="352"/>
      <c r="BN404" s="352"/>
      <c r="BO404" s="352"/>
    </row>
    <row r="405" spans="1:67" s="117" customFormat="1" ht="18.75" customHeight="1">
      <c r="A405" s="112" t="s">
        <v>257</v>
      </c>
      <c r="B405" s="330" t="s">
        <v>258</v>
      </c>
      <c r="C405" s="330"/>
      <c r="D405" s="330"/>
      <c r="E405" s="174"/>
      <c r="F405" s="174"/>
      <c r="G405" s="174"/>
      <c r="H405" s="1157" t="str">
        <f>H392</f>
        <v>Cuối kỳ</v>
      </c>
      <c r="I405" s="1157"/>
      <c r="J405" s="1157"/>
      <c r="K405" s="1157"/>
      <c r="L405" s="1157"/>
      <c r="M405" s="1157"/>
      <c r="N405" s="1158" t="s">
        <v>1518</v>
      </c>
      <c r="O405" s="1158"/>
      <c r="P405" s="1158"/>
      <c r="Q405" s="1158"/>
      <c r="R405" s="1158"/>
      <c r="S405" s="1158"/>
      <c r="T405" s="114"/>
      <c r="U405" s="118"/>
      <c r="V405" s="116"/>
      <c r="AK405" s="181"/>
      <c r="AL405" s="181"/>
      <c r="AM405" s="181"/>
      <c r="AN405" s="181"/>
      <c r="AO405" s="181"/>
      <c r="AP405" s="181"/>
      <c r="AQ405" s="181"/>
      <c r="AR405" s="181"/>
      <c r="AS405" s="181"/>
      <c r="AT405" s="181"/>
      <c r="AU405" s="181"/>
      <c r="AV405" s="181"/>
      <c r="AW405" s="181"/>
      <c r="AX405" s="181"/>
      <c r="AY405" s="181"/>
      <c r="AZ405" s="181"/>
      <c r="BA405" s="181"/>
      <c r="BB405" s="181"/>
      <c r="BC405" s="181"/>
      <c r="BD405" s="181"/>
      <c r="BE405" s="181"/>
      <c r="BF405" s="181"/>
      <c r="BG405" s="181"/>
      <c r="BH405" s="181"/>
      <c r="BI405" s="181"/>
      <c r="BJ405" s="181"/>
      <c r="BK405" s="181"/>
      <c r="BL405" s="181"/>
      <c r="BM405" s="181"/>
      <c r="BN405" s="181"/>
      <c r="BO405" s="181"/>
    </row>
    <row r="406" spans="1:67" s="19" customFormat="1" ht="18.75" customHeight="1">
      <c r="A406" s="145"/>
      <c r="B406" s="317" t="s">
        <v>259</v>
      </c>
      <c r="C406" s="330"/>
      <c r="D406" s="330"/>
      <c r="E406" s="174"/>
      <c r="F406" s="174"/>
      <c r="G406" s="174"/>
      <c r="H406" s="1156">
        <f>30760595224-1427300616+8032500+3184939242</f>
        <v>32526266350</v>
      </c>
      <c r="I406" s="1156"/>
      <c r="J406" s="1156"/>
      <c r="K406" s="1156"/>
      <c r="L406" s="1156"/>
      <c r="M406" s="1156"/>
      <c r="N406" s="1156">
        <v>32526266350</v>
      </c>
      <c r="O406" s="1156"/>
      <c r="P406" s="1156"/>
      <c r="Q406" s="1156"/>
      <c r="R406" s="1156"/>
      <c r="S406" s="1156"/>
      <c r="T406" s="120">
        <v>0</v>
      </c>
      <c r="U406" s="153" t="s">
        <v>260</v>
      </c>
      <c r="V406" s="168"/>
      <c r="AK406" s="352"/>
      <c r="AL406" s="352"/>
      <c r="AM406" s="352"/>
      <c r="AN406" s="352"/>
      <c r="AO406" s="352"/>
      <c r="AP406" s="352"/>
      <c r="AQ406" s="352"/>
      <c r="AR406" s="352"/>
      <c r="AS406" s="352"/>
      <c r="AT406" s="352"/>
      <c r="AU406" s="352"/>
      <c r="AV406" s="352"/>
      <c r="AW406" s="352"/>
      <c r="AX406" s="352"/>
      <c r="AY406" s="352"/>
      <c r="AZ406" s="352"/>
      <c r="BA406" s="352"/>
      <c r="BB406" s="352"/>
      <c r="BC406" s="352"/>
      <c r="BD406" s="352"/>
      <c r="BE406" s="352"/>
      <c r="BF406" s="352"/>
      <c r="BG406" s="352"/>
      <c r="BH406" s="352"/>
      <c r="BI406" s="352"/>
      <c r="BJ406" s="352"/>
      <c r="BK406" s="352"/>
      <c r="BL406" s="352"/>
      <c r="BM406" s="352"/>
      <c r="BN406" s="352"/>
      <c r="BO406" s="352"/>
    </row>
    <row r="407" spans="1:67" s="19" customFormat="1" ht="18.75" customHeight="1">
      <c r="A407" s="145"/>
      <c r="B407" s="317" t="s">
        <v>261</v>
      </c>
      <c r="C407" s="330"/>
      <c r="D407" s="330"/>
      <c r="E407" s="174"/>
      <c r="F407" s="174"/>
      <c r="G407" s="174"/>
      <c r="H407" s="1156">
        <f>11402543229+1325272272+1291547382+2700000</f>
        <v>14022062883</v>
      </c>
      <c r="I407" s="1156"/>
      <c r="J407" s="1156"/>
      <c r="K407" s="1156"/>
      <c r="L407" s="1156"/>
      <c r="M407" s="1156"/>
      <c r="N407" s="1156">
        <v>14022062883</v>
      </c>
      <c r="O407" s="1156"/>
      <c r="P407" s="1156"/>
      <c r="Q407" s="1156"/>
      <c r="R407" s="1156"/>
      <c r="S407" s="1156"/>
      <c r="T407" s="120">
        <v>0</v>
      </c>
      <c r="U407" s="153" t="s">
        <v>262</v>
      </c>
      <c r="V407" s="168"/>
      <c r="AK407" s="352"/>
      <c r="AL407" s="352"/>
      <c r="AM407" s="352"/>
      <c r="AN407" s="352"/>
      <c r="AO407" s="352"/>
      <c r="AP407" s="352"/>
      <c r="AQ407" s="352"/>
      <c r="AR407" s="352"/>
      <c r="AS407" s="352"/>
      <c r="AT407" s="352"/>
      <c r="AU407" s="352"/>
      <c r="AV407" s="352"/>
      <c r="AW407" s="352"/>
      <c r="AX407" s="352"/>
      <c r="AY407" s="352"/>
      <c r="AZ407" s="352"/>
      <c r="BA407" s="352"/>
      <c r="BB407" s="352"/>
      <c r="BC407" s="352"/>
      <c r="BD407" s="352"/>
      <c r="BE407" s="352"/>
      <c r="BF407" s="352"/>
      <c r="BG407" s="352"/>
      <c r="BH407" s="352"/>
      <c r="BI407" s="352"/>
      <c r="BJ407" s="352"/>
      <c r="BK407" s="352"/>
      <c r="BL407" s="352"/>
      <c r="BM407" s="352"/>
      <c r="BN407" s="352"/>
      <c r="BO407" s="352"/>
    </row>
    <row r="408" spans="1:67" s="19" customFormat="1" ht="18.75" customHeight="1">
      <c r="A408" s="145"/>
      <c r="B408" s="317" t="s">
        <v>263</v>
      </c>
      <c r="C408" s="330"/>
      <c r="D408" s="330"/>
      <c r="E408" s="174"/>
      <c r="F408" s="174"/>
      <c r="G408" s="174"/>
      <c r="H408" s="1156"/>
      <c r="I408" s="1156"/>
      <c r="J408" s="1156"/>
      <c r="K408" s="1156"/>
      <c r="L408" s="1156"/>
      <c r="M408" s="1156"/>
      <c r="N408" s="1156"/>
      <c r="O408" s="1156"/>
      <c r="P408" s="1156"/>
      <c r="Q408" s="1156"/>
      <c r="R408" s="1156"/>
      <c r="S408" s="1156"/>
      <c r="T408" s="120"/>
      <c r="U408" s="153"/>
      <c r="V408" s="168"/>
      <c r="AK408" s="352"/>
      <c r="AL408" s="352"/>
      <c r="AM408" s="352"/>
      <c r="AN408" s="352"/>
      <c r="AO408" s="352"/>
      <c r="AP408" s="352"/>
      <c r="AQ408" s="352"/>
      <c r="AR408" s="352"/>
      <c r="AS408" s="352"/>
      <c r="AT408" s="352"/>
      <c r="AU408" s="352"/>
      <c r="AV408" s="352"/>
      <c r="AW408" s="352"/>
      <c r="AX408" s="352"/>
      <c r="AY408" s="352"/>
      <c r="AZ408" s="352"/>
      <c r="BA408" s="352"/>
      <c r="BB408" s="352"/>
      <c r="BC408" s="352"/>
      <c r="BD408" s="352"/>
      <c r="BE408" s="352"/>
      <c r="BF408" s="352"/>
      <c r="BG408" s="352"/>
      <c r="BH408" s="352"/>
      <c r="BI408" s="352"/>
      <c r="BJ408" s="352"/>
      <c r="BK408" s="352"/>
      <c r="BL408" s="352"/>
      <c r="BM408" s="352"/>
      <c r="BN408" s="352"/>
      <c r="BO408" s="352"/>
    </row>
    <row r="409" spans="1:67" s="19" customFormat="1" ht="18.75" customHeight="1">
      <c r="A409" s="145"/>
      <c r="B409" s="317" t="s">
        <v>264</v>
      </c>
      <c r="C409" s="330"/>
      <c r="D409" s="330"/>
      <c r="E409" s="174"/>
      <c r="F409" s="174"/>
      <c r="G409" s="174"/>
      <c r="H409" s="1156">
        <f>H410+H411-H412</f>
        <v>28421248536</v>
      </c>
      <c r="I409" s="1156"/>
      <c r="J409" s="1156"/>
      <c r="K409" s="1156"/>
      <c r="L409" s="1156"/>
      <c r="M409" s="1156"/>
      <c r="N409" s="1156">
        <v>30059497366</v>
      </c>
      <c r="O409" s="1156"/>
      <c r="P409" s="1156"/>
      <c r="Q409" s="1156"/>
      <c r="R409" s="1156"/>
      <c r="S409" s="1156"/>
      <c r="T409" s="448">
        <v>0</v>
      </c>
      <c r="U409" s="153">
        <v>353</v>
      </c>
      <c r="V409" s="168"/>
      <c r="AK409" s="352"/>
      <c r="AL409" s="352"/>
      <c r="AM409" s="352"/>
      <c r="AN409" s="352"/>
      <c r="AO409" s="352"/>
      <c r="AP409" s="352"/>
      <c r="AQ409" s="352"/>
      <c r="AR409" s="352"/>
      <c r="AS409" s="352"/>
      <c r="AT409" s="352"/>
      <c r="AU409" s="352"/>
      <c r="AV409" s="352"/>
      <c r="AW409" s="352"/>
      <c r="AX409" s="352"/>
      <c r="AY409" s="352"/>
      <c r="AZ409" s="352"/>
      <c r="BA409" s="352"/>
      <c r="BB409" s="352"/>
      <c r="BC409" s="352"/>
      <c r="BD409" s="352"/>
      <c r="BE409" s="352"/>
      <c r="BF409" s="352"/>
      <c r="BG409" s="352"/>
      <c r="BH409" s="352"/>
      <c r="BI409" s="352"/>
      <c r="BJ409" s="352"/>
      <c r="BK409" s="352"/>
      <c r="BL409" s="352"/>
      <c r="BM409" s="352"/>
      <c r="BN409" s="352"/>
      <c r="BO409" s="352"/>
    </row>
    <row r="410" spans="1:67" s="19" customFormat="1" ht="18.75" customHeight="1">
      <c r="A410" s="145"/>
      <c r="B410" s="353" t="s">
        <v>265</v>
      </c>
      <c r="C410" s="330"/>
      <c r="D410" s="330"/>
      <c r="E410" s="174"/>
      <c r="F410" s="174"/>
      <c r="G410" s="174"/>
      <c r="H410" s="1156"/>
      <c r="I410" s="1156"/>
      <c r="J410" s="1156"/>
      <c r="K410" s="1156"/>
      <c r="L410" s="1156"/>
      <c r="M410" s="1156"/>
      <c r="N410" s="1156">
        <v>33490262605</v>
      </c>
      <c r="O410" s="1156"/>
      <c r="P410" s="1156"/>
      <c r="Q410" s="1156"/>
      <c r="R410" s="1156"/>
      <c r="S410" s="1156"/>
      <c r="T410" s="449"/>
      <c r="U410" s="153"/>
      <c r="V410" s="168"/>
      <c r="AK410" s="352"/>
      <c r="AL410" s="352"/>
      <c r="AM410" s="352"/>
      <c r="AN410" s="352"/>
      <c r="AO410" s="352"/>
      <c r="AP410" s="352"/>
      <c r="AQ410" s="352"/>
      <c r="AR410" s="352"/>
      <c r="AS410" s="352"/>
      <c r="AT410" s="352"/>
      <c r="AU410" s="352"/>
      <c r="AV410" s="352"/>
      <c r="AW410" s="352"/>
      <c r="AX410" s="352"/>
      <c r="AY410" s="352"/>
      <c r="AZ410" s="352"/>
      <c r="BA410" s="352"/>
      <c r="BB410" s="352"/>
      <c r="BC410" s="352"/>
      <c r="BD410" s="352"/>
      <c r="BE410" s="352"/>
      <c r="BF410" s="352"/>
      <c r="BG410" s="352"/>
      <c r="BH410" s="352"/>
      <c r="BI410" s="352"/>
      <c r="BJ410" s="352"/>
      <c r="BK410" s="352"/>
      <c r="BL410" s="352"/>
      <c r="BM410" s="352"/>
      <c r="BN410" s="352"/>
      <c r="BO410" s="352"/>
    </row>
    <row r="411" spans="1:67" s="453" customFormat="1" ht="18.75" customHeight="1">
      <c r="A411" s="96"/>
      <c r="B411" s="353" t="s">
        <v>266</v>
      </c>
      <c r="C411" s="446"/>
      <c r="D411" s="446"/>
      <c r="E411" s="331"/>
      <c r="F411" s="331"/>
      <c r="G411" s="331"/>
      <c r="H411" s="1155">
        <v>28421248536</v>
      </c>
      <c r="I411" s="1155"/>
      <c r="J411" s="1155"/>
      <c r="K411" s="1155"/>
      <c r="L411" s="1155"/>
      <c r="M411" s="1155"/>
      <c r="N411" s="1155">
        <v>7431524898</v>
      </c>
      <c r="O411" s="1155"/>
      <c r="P411" s="1155"/>
      <c r="Q411" s="1155"/>
      <c r="R411" s="1155"/>
      <c r="S411" s="1155"/>
      <c r="T411" s="450"/>
      <c r="U411" s="451" t="s">
        <v>267</v>
      </c>
      <c r="V411" s="452"/>
      <c r="AK411" s="598"/>
      <c r="AL411" s="598"/>
      <c r="AM411" s="598"/>
      <c r="AN411" s="598"/>
      <c r="AO411" s="598"/>
      <c r="AP411" s="598"/>
      <c r="AQ411" s="598"/>
      <c r="AR411" s="598"/>
      <c r="AS411" s="598"/>
      <c r="AT411" s="598"/>
      <c r="AU411" s="598"/>
      <c r="AV411" s="598"/>
      <c r="AW411" s="598"/>
      <c r="AX411" s="598"/>
      <c r="AY411" s="598"/>
      <c r="AZ411" s="598"/>
      <c r="BA411" s="598"/>
      <c r="BB411" s="598"/>
      <c r="BC411" s="598"/>
      <c r="BD411" s="598"/>
      <c r="BE411" s="598"/>
      <c r="BF411" s="598"/>
      <c r="BG411" s="598"/>
      <c r="BH411" s="598"/>
      <c r="BI411" s="598"/>
      <c r="BJ411" s="598"/>
      <c r="BK411" s="598"/>
      <c r="BL411" s="598"/>
      <c r="BM411" s="598"/>
      <c r="BN411" s="598"/>
      <c r="BO411" s="598"/>
    </row>
    <row r="412" spans="1:67" s="453" customFormat="1" ht="18.75" customHeight="1">
      <c r="A412" s="96"/>
      <c r="B412" s="353" t="s">
        <v>268</v>
      </c>
      <c r="C412" s="446"/>
      <c r="D412" s="446"/>
      <c r="E412" s="331"/>
      <c r="F412" s="331"/>
      <c r="G412" s="331"/>
      <c r="H412" s="1154"/>
      <c r="I412" s="1154"/>
      <c r="J412" s="1154"/>
      <c r="K412" s="1154"/>
      <c r="L412" s="1154"/>
      <c r="M412" s="1154"/>
      <c r="N412" s="1154">
        <v>10862290137</v>
      </c>
      <c r="O412" s="1154"/>
      <c r="P412" s="1154"/>
      <c r="Q412" s="1154"/>
      <c r="R412" s="1154"/>
      <c r="S412" s="1154"/>
      <c r="T412" s="454"/>
      <c r="U412" s="451" t="s">
        <v>269</v>
      </c>
      <c r="V412" s="452"/>
      <c r="AK412" s="598"/>
      <c r="AL412" s="598"/>
      <c r="AM412" s="598"/>
      <c r="AN412" s="598"/>
      <c r="AO412" s="598"/>
      <c r="AP412" s="598"/>
      <c r="AQ412" s="598"/>
      <c r="AR412" s="598"/>
      <c r="AS412" s="598"/>
      <c r="AT412" s="598"/>
      <c r="AU412" s="598"/>
      <c r="AV412" s="598"/>
      <c r="AW412" s="598"/>
      <c r="AX412" s="598"/>
      <c r="AY412" s="598"/>
      <c r="AZ412" s="598"/>
      <c r="BA412" s="598"/>
      <c r="BB412" s="598"/>
      <c r="BC412" s="598"/>
      <c r="BD412" s="598"/>
      <c r="BE412" s="598"/>
      <c r="BF412" s="598"/>
      <c r="BG412" s="598"/>
      <c r="BH412" s="598"/>
      <c r="BI412" s="598"/>
      <c r="BJ412" s="598"/>
      <c r="BK412" s="598"/>
      <c r="BL412" s="598"/>
      <c r="BM412" s="598"/>
      <c r="BN412" s="598"/>
      <c r="BO412" s="598"/>
    </row>
    <row r="413" spans="1:67" s="453" customFormat="1" ht="18.75" customHeight="1">
      <c r="A413" s="96"/>
      <c r="B413" s="353" t="s">
        <v>270</v>
      </c>
      <c r="C413" s="446"/>
      <c r="D413" s="446"/>
      <c r="E413" s="331"/>
      <c r="F413" s="331"/>
      <c r="G413" s="331"/>
      <c r="H413" s="1154">
        <v>19685010563</v>
      </c>
      <c r="I413" s="1154"/>
      <c r="J413" s="1154"/>
      <c r="K413" s="1154"/>
      <c r="L413" s="1154"/>
      <c r="M413" s="1154"/>
      <c r="N413" s="1154">
        <v>19685010563</v>
      </c>
      <c r="O413" s="1154"/>
      <c r="P413" s="1154"/>
      <c r="Q413" s="1154"/>
      <c r="R413" s="1154"/>
      <c r="S413" s="1154"/>
      <c r="T413" s="455" t="s">
        <v>271</v>
      </c>
      <c r="U413" s="456" t="s">
        <v>272</v>
      </c>
      <c r="V413" s="452"/>
      <c r="AK413" s="598"/>
      <c r="AL413" s="598"/>
      <c r="AM413" s="598"/>
      <c r="AN413" s="598"/>
      <c r="AO413" s="598"/>
      <c r="AP413" s="598"/>
      <c r="AQ413" s="598"/>
      <c r="AR413" s="598"/>
      <c r="AS413" s="598"/>
      <c r="AT413" s="598"/>
      <c r="AU413" s="598"/>
      <c r="AV413" s="598"/>
      <c r="AW413" s="598"/>
      <c r="AX413" s="598"/>
      <c r="AY413" s="598"/>
      <c r="AZ413" s="598"/>
      <c r="BA413" s="598"/>
      <c r="BB413" s="598"/>
      <c r="BC413" s="598"/>
      <c r="BD413" s="598"/>
      <c r="BE413" s="598"/>
      <c r="BF413" s="598"/>
      <c r="BG413" s="598"/>
      <c r="BH413" s="598"/>
      <c r="BI413" s="598"/>
      <c r="BJ413" s="598"/>
      <c r="BK413" s="598"/>
      <c r="BL413" s="598"/>
      <c r="BM413" s="598"/>
      <c r="BN413" s="598"/>
      <c r="BO413" s="598"/>
    </row>
    <row r="414" spans="1:67" s="19" customFormat="1" ht="18.75" customHeight="1">
      <c r="A414" s="145"/>
      <c r="B414" s="457" t="s">
        <v>273</v>
      </c>
      <c r="C414" s="330"/>
      <c r="D414" s="330"/>
      <c r="E414" s="174"/>
      <c r="F414" s="174"/>
      <c r="G414" s="174"/>
      <c r="H414" s="443"/>
      <c r="I414" s="443"/>
      <c r="J414" s="443"/>
      <c r="K414" s="443"/>
      <c r="L414" s="443"/>
      <c r="M414" s="443"/>
      <c r="N414" s="1150"/>
      <c r="O414" s="1150"/>
      <c r="P414" s="1150"/>
      <c r="Q414" s="1150"/>
      <c r="R414" s="1150"/>
      <c r="S414" s="1150"/>
      <c r="T414" s="299"/>
      <c r="U414" s="171"/>
      <c r="V414" s="168"/>
      <c r="AK414" s="352"/>
      <c r="AL414" s="352"/>
      <c r="AM414" s="352"/>
      <c r="AN414" s="352"/>
      <c r="AO414" s="352"/>
      <c r="AP414" s="352"/>
      <c r="AQ414" s="352"/>
      <c r="AR414" s="352"/>
      <c r="AS414" s="352"/>
      <c r="AT414" s="352"/>
      <c r="AU414" s="352"/>
      <c r="AV414" s="352"/>
      <c r="AW414" s="352"/>
      <c r="AX414" s="352"/>
      <c r="AY414" s="352"/>
      <c r="AZ414" s="352"/>
      <c r="BA414" s="352"/>
      <c r="BB414" s="352"/>
      <c r="BC414" s="352"/>
      <c r="BD414" s="352"/>
      <c r="BE414" s="352"/>
      <c r="BF414" s="352"/>
      <c r="BG414" s="352"/>
      <c r="BH414" s="352"/>
      <c r="BI414" s="352"/>
      <c r="BJ414" s="352"/>
      <c r="BK414" s="352"/>
      <c r="BL414" s="352"/>
      <c r="BM414" s="352"/>
      <c r="BN414" s="352"/>
      <c r="BO414" s="352"/>
    </row>
    <row r="415" spans="1:67" s="117" customFormat="1" ht="18.75" customHeight="1">
      <c r="A415" s="145" t="s">
        <v>274</v>
      </c>
      <c r="B415" s="1455" t="s">
        <v>275</v>
      </c>
      <c r="C415" s="1455"/>
      <c r="D415" s="1455"/>
      <c r="E415" s="1455"/>
      <c r="F415" s="1455"/>
      <c r="G415" s="1455"/>
      <c r="H415" s="1455"/>
      <c r="I415" s="1455"/>
      <c r="J415" s="1455"/>
      <c r="K415" s="1455"/>
      <c r="L415" s="1455"/>
      <c r="M415" s="1455"/>
      <c r="N415" s="1455"/>
      <c r="O415" s="1455"/>
      <c r="P415" s="1455"/>
      <c r="Q415" s="1455"/>
      <c r="R415" s="1455"/>
      <c r="S415" s="1455"/>
      <c r="T415" s="114"/>
      <c r="U415" s="118"/>
      <c r="V415" s="116"/>
      <c r="AK415" s="181"/>
      <c r="AL415" s="181"/>
      <c r="AM415" s="181"/>
      <c r="AN415" s="181"/>
      <c r="AO415" s="181"/>
      <c r="AP415" s="181"/>
      <c r="AQ415" s="181"/>
      <c r="AR415" s="181"/>
      <c r="AS415" s="181"/>
      <c r="AT415" s="181"/>
      <c r="AU415" s="181"/>
      <c r="AV415" s="181"/>
      <c r="AW415" s="181"/>
      <c r="AX415" s="181"/>
      <c r="AY415" s="181"/>
      <c r="AZ415" s="181"/>
      <c r="BA415" s="181"/>
      <c r="BB415" s="181"/>
      <c r="BC415" s="181"/>
      <c r="BD415" s="181"/>
      <c r="BE415" s="181"/>
      <c r="BF415" s="181"/>
      <c r="BG415" s="181"/>
      <c r="BH415" s="181"/>
      <c r="BI415" s="181"/>
      <c r="BJ415" s="181"/>
      <c r="BK415" s="181"/>
      <c r="BL415" s="181"/>
      <c r="BM415" s="181"/>
      <c r="BN415" s="181"/>
      <c r="BO415" s="181"/>
    </row>
    <row r="416" spans="1:67" s="117" customFormat="1" ht="18.75" customHeight="1">
      <c r="A416" s="112"/>
      <c r="B416" s="330" t="s">
        <v>276</v>
      </c>
      <c r="C416" s="330"/>
      <c r="D416" s="330"/>
      <c r="E416" s="174"/>
      <c r="F416" s="174"/>
      <c r="G416" s="174"/>
      <c r="H416" s="1158"/>
      <c r="I416" s="1158"/>
      <c r="J416" s="1158"/>
      <c r="K416" s="1158"/>
      <c r="L416" s="1158"/>
      <c r="M416" s="1158"/>
      <c r="N416" s="1158"/>
      <c r="O416" s="1158"/>
      <c r="P416" s="1158"/>
      <c r="Q416" s="1158"/>
      <c r="R416" s="1158"/>
      <c r="S416" s="1158"/>
      <c r="T416" s="114"/>
      <c r="U416" s="118"/>
      <c r="V416" s="116"/>
      <c r="AK416" s="181"/>
      <c r="AL416" s="181"/>
      <c r="AM416" s="181"/>
      <c r="AN416" s="181"/>
      <c r="AO416" s="181"/>
      <c r="AP416" s="181"/>
      <c r="AQ416" s="181"/>
      <c r="AR416" s="181"/>
      <c r="AS416" s="181"/>
      <c r="AT416" s="181"/>
      <c r="AU416" s="181"/>
      <c r="AV416" s="181"/>
      <c r="AW416" s="181"/>
      <c r="AX416" s="181"/>
      <c r="AY416" s="181"/>
      <c r="AZ416" s="181"/>
      <c r="BA416" s="181"/>
      <c r="BB416" s="181"/>
      <c r="BC416" s="181"/>
      <c r="BD416" s="181"/>
      <c r="BE416" s="181"/>
      <c r="BF416" s="181"/>
      <c r="BG416" s="181"/>
      <c r="BH416" s="181"/>
      <c r="BI416" s="181"/>
      <c r="BJ416" s="181"/>
      <c r="BK416" s="181"/>
      <c r="BL416" s="181"/>
      <c r="BM416" s="181"/>
      <c r="BN416" s="181"/>
      <c r="BO416" s="181"/>
    </row>
    <row r="417" spans="1:67" s="19" customFormat="1" ht="18.75" customHeight="1">
      <c r="A417" s="145"/>
      <c r="B417" s="317" t="s">
        <v>277</v>
      </c>
      <c r="C417" s="330"/>
      <c r="D417" s="330"/>
      <c r="E417" s="174"/>
      <c r="F417" s="174"/>
      <c r="G417" s="174"/>
      <c r="H417" s="1158"/>
      <c r="I417" s="1158"/>
      <c r="J417" s="1158"/>
      <c r="K417" s="1158"/>
      <c r="L417" s="1158"/>
      <c r="M417" s="1158"/>
      <c r="N417" s="1158"/>
      <c r="O417" s="1158"/>
      <c r="P417" s="1158"/>
      <c r="Q417" s="1158"/>
      <c r="R417" s="1158"/>
      <c r="S417" s="1158"/>
      <c r="T417" s="299"/>
      <c r="U417" s="153"/>
      <c r="V417" s="168"/>
      <c r="AK417" s="352"/>
      <c r="AL417" s="352"/>
      <c r="AM417" s="352"/>
      <c r="AN417" s="352"/>
      <c r="AO417" s="352"/>
      <c r="AP417" s="352"/>
      <c r="AQ417" s="352"/>
      <c r="AR417" s="352"/>
      <c r="AS417" s="352"/>
      <c r="AT417" s="352"/>
      <c r="AU417" s="352"/>
      <c r="AV417" s="352"/>
      <c r="AW417" s="352"/>
      <c r="AX417" s="352"/>
      <c r="AY417" s="352"/>
      <c r="AZ417" s="352"/>
      <c r="BA417" s="352"/>
      <c r="BB417" s="352"/>
      <c r="BC417" s="352"/>
      <c r="BD417" s="352"/>
      <c r="BE417" s="352"/>
      <c r="BF417" s="352"/>
      <c r="BG417" s="352"/>
      <c r="BH417" s="352"/>
      <c r="BI417" s="352"/>
      <c r="BJ417" s="352"/>
      <c r="BK417" s="352"/>
      <c r="BL417" s="352"/>
      <c r="BM417" s="352"/>
      <c r="BN417" s="352"/>
      <c r="BO417" s="352"/>
    </row>
    <row r="418" spans="1:67" s="19" customFormat="1" ht="18.75" customHeight="1">
      <c r="A418" s="145"/>
      <c r="B418" s="317" t="s">
        <v>277</v>
      </c>
      <c r="C418" s="330"/>
      <c r="D418" s="330"/>
      <c r="E418" s="174"/>
      <c r="F418" s="174"/>
      <c r="G418" s="174"/>
      <c r="H418" s="1158"/>
      <c r="I418" s="1158"/>
      <c r="J418" s="1158"/>
      <c r="K418" s="1158"/>
      <c r="L418" s="1158"/>
      <c r="M418" s="1158"/>
      <c r="N418" s="1158"/>
      <c r="O418" s="1158"/>
      <c r="P418" s="1158"/>
      <c r="Q418" s="1158"/>
      <c r="R418" s="1158"/>
      <c r="S418" s="1158"/>
      <c r="T418" s="299"/>
      <c r="U418" s="153"/>
      <c r="V418" s="168"/>
      <c r="AK418" s="352"/>
      <c r="AL418" s="352"/>
      <c r="AM418" s="352"/>
      <c r="AN418" s="352"/>
      <c r="AO418" s="352"/>
      <c r="AP418" s="352"/>
      <c r="AQ418" s="352"/>
      <c r="AR418" s="352"/>
      <c r="AS418" s="352"/>
      <c r="AT418" s="352"/>
      <c r="AU418" s="352"/>
      <c r="AV418" s="352"/>
      <c r="AW418" s="352"/>
      <c r="AX418" s="352"/>
      <c r="AY418" s="352"/>
      <c r="AZ418" s="352"/>
      <c r="BA418" s="352"/>
      <c r="BB418" s="352"/>
      <c r="BC418" s="352"/>
      <c r="BD418" s="352"/>
      <c r="BE418" s="352"/>
      <c r="BF418" s="352"/>
      <c r="BG418" s="352"/>
      <c r="BH418" s="352"/>
      <c r="BI418" s="352"/>
      <c r="BJ418" s="352"/>
      <c r="BK418" s="352"/>
      <c r="BL418" s="352"/>
      <c r="BM418" s="352"/>
      <c r="BN418" s="352"/>
      <c r="BO418" s="352"/>
    </row>
    <row r="419" spans="1:67" s="117" customFormat="1" ht="18.75" customHeight="1">
      <c r="A419" s="112">
        <v>23</v>
      </c>
      <c r="B419" s="330" t="s">
        <v>278</v>
      </c>
      <c r="C419" s="330"/>
      <c r="D419" s="330"/>
      <c r="E419" s="174"/>
      <c r="F419" s="174"/>
      <c r="G419" s="174"/>
      <c r="H419" s="1157" t="str">
        <f>H405</f>
        <v>Cuối kỳ</v>
      </c>
      <c r="I419" s="1157"/>
      <c r="J419" s="1157"/>
      <c r="K419" s="1157"/>
      <c r="L419" s="1157"/>
      <c r="M419" s="1157"/>
      <c r="N419" s="1157" t="s">
        <v>1518</v>
      </c>
      <c r="O419" s="1157"/>
      <c r="P419" s="1157"/>
      <c r="Q419" s="1157"/>
      <c r="R419" s="1157"/>
      <c r="S419" s="1157"/>
      <c r="T419" s="114"/>
      <c r="U419" s="118"/>
      <c r="V419" s="116"/>
      <c r="AK419" s="181"/>
      <c r="AL419" s="181"/>
      <c r="AM419" s="181"/>
      <c r="AN419" s="181"/>
      <c r="AO419" s="181"/>
      <c r="AP419" s="181"/>
      <c r="AQ419" s="181"/>
      <c r="AR419" s="181"/>
      <c r="AS419" s="181"/>
      <c r="AT419" s="181"/>
      <c r="AU419" s="181"/>
      <c r="AV419" s="181"/>
      <c r="AW419" s="181"/>
      <c r="AX419" s="181"/>
      <c r="AY419" s="181"/>
      <c r="AZ419" s="181"/>
      <c r="BA419" s="181"/>
      <c r="BB419" s="181"/>
      <c r="BC419" s="181"/>
      <c r="BD419" s="181"/>
      <c r="BE419" s="181"/>
      <c r="BF419" s="181"/>
      <c r="BG419" s="181"/>
      <c r="BH419" s="181"/>
      <c r="BI419" s="181"/>
      <c r="BJ419" s="181"/>
      <c r="BK419" s="181"/>
      <c r="BL419" s="181"/>
      <c r="BM419" s="181"/>
      <c r="BN419" s="181"/>
      <c r="BO419" s="181"/>
    </row>
    <row r="420" spans="1:67" s="19" customFormat="1" ht="18.75" customHeight="1">
      <c r="A420" s="145"/>
      <c r="B420" s="317" t="s">
        <v>279</v>
      </c>
      <c r="C420" s="330"/>
      <c r="D420" s="330"/>
      <c r="E420" s="174"/>
      <c r="F420" s="174"/>
      <c r="G420" s="174"/>
      <c r="H420" s="146"/>
      <c r="I420" s="458"/>
      <c r="J420" s="1485"/>
      <c r="K420" s="1485"/>
      <c r="L420" s="1485"/>
      <c r="M420" s="1485"/>
      <c r="N420" s="1150"/>
      <c r="O420" s="1150"/>
      <c r="P420" s="1150"/>
      <c r="Q420" s="1150"/>
      <c r="R420" s="1150"/>
      <c r="S420" s="1150"/>
      <c r="T420" s="299"/>
      <c r="U420" s="153"/>
      <c r="V420" s="168"/>
      <c r="AK420" s="352"/>
      <c r="AL420" s="352"/>
      <c r="AM420" s="352"/>
      <c r="AN420" s="352"/>
      <c r="AO420" s="352"/>
      <c r="AP420" s="352"/>
      <c r="AQ420" s="352"/>
      <c r="AR420" s="352"/>
      <c r="AS420" s="352"/>
      <c r="AT420" s="352"/>
      <c r="AU420" s="352"/>
      <c r="AV420" s="352"/>
      <c r="AW420" s="352"/>
      <c r="AX420" s="352"/>
      <c r="AY420" s="352"/>
      <c r="AZ420" s="352"/>
      <c r="BA420" s="352"/>
      <c r="BB420" s="352"/>
      <c r="BC420" s="352"/>
      <c r="BD420" s="352"/>
      <c r="BE420" s="352"/>
      <c r="BF420" s="352"/>
      <c r="BG420" s="352"/>
      <c r="BH420" s="352"/>
      <c r="BI420" s="352"/>
      <c r="BJ420" s="352"/>
      <c r="BK420" s="352"/>
      <c r="BL420" s="352"/>
      <c r="BM420" s="352"/>
      <c r="BN420" s="352"/>
      <c r="BO420" s="352"/>
    </row>
    <row r="421" spans="1:67" s="19" customFormat="1" ht="18.75" customHeight="1">
      <c r="A421" s="145"/>
      <c r="B421" s="317" t="s">
        <v>280</v>
      </c>
      <c r="C421" s="330"/>
      <c r="D421" s="330"/>
      <c r="E421" s="174"/>
      <c r="F421" s="174"/>
      <c r="G421" s="174"/>
      <c r="H421" s="1150"/>
      <c r="I421" s="1150"/>
      <c r="J421" s="1150"/>
      <c r="K421" s="1150"/>
      <c r="L421" s="1150"/>
      <c r="M421" s="1150"/>
      <c r="N421" s="1158"/>
      <c r="O421" s="1158"/>
      <c r="P421" s="1158"/>
      <c r="Q421" s="1158"/>
      <c r="R421" s="1158"/>
      <c r="S421" s="1158"/>
      <c r="T421" s="299"/>
      <c r="U421" s="153"/>
      <c r="V421" s="168"/>
      <c r="AK421" s="352"/>
      <c r="AL421" s="352"/>
      <c r="AM421" s="352"/>
      <c r="AN421" s="352"/>
      <c r="AO421" s="352"/>
      <c r="AP421" s="352"/>
      <c r="AQ421" s="352"/>
      <c r="AR421" s="352"/>
      <c r="AS421" s="352"/>
      <c r="AT421" s="352"/>
      <c r="AU421" s="352"/>
      <c r="AV421" s="352"/>
      <c r="AW421" s="352"/>
      <c r="AX421" s="352"/>
      <c r="AY421" s="352"/>
      <c r="AZ421" s="352"/>
      <c r="BA421" s="352"/>
      <c r="BB421" s="352"/>
      <c r="BC421" s="352"/>
      <c r="BD421" s="352"/>
      <c r="BE421" s="352"/>
      <c r="BF421" s="352"/>
      <c r="BG421" s="352"/>
      <c r="BH421" s="352"/>
      <c r="BI421" s="352"/>
      <c r="BJ421" s="352"/>
      <c r="BK421" s="352"/>
      <c r="BL421" s="352"/>
      <c r="BM421" s="352"/>
      <c r="BN421" s="352"/>
      <c r="BO421" s="352"/>
    </row>
    <row r="422" spans="1:67" s="19" customFormat="1" ht="18.75" customHeight="1">
      <c r="A422" s="145"/>
      <c r="B422" s="317" t="s">
        <v>281</v>
      </c>
      <c r="C422" s="330"/>
      <c r="D422" s="330"/>
      <c r="E422" s="174"/>
      <c r="F422" s="174"/>
      <c r="G422" s="174"/>
      <c r="H422" s="1158"/>
      <c r="I422" s="1158"/>
      <c r="J422" s="1158"/>
      <c r="K422" s="1158"/>
      <c r="L422" s="1158"/>
      <c r="M422" s="1158"/>
      <c r="N422" s="1158"/>
      <c r="O422" s="1158"/>
      <c r="P422" s="1158"/>
      <c r="Q422" s="1158"/>
      <c r="R422" s="1158"/>
      <c r="S422" s="1158"/>
      <c r="T422" s="299"/>
      <c r="U422" s="153"/>
      <c r="V422" s="168"/>
      <c r="AK422" s="352"/>
      <c r="AL422" s="352"/>
      <c r="AM422" s="352"/>
      <c r="AN422" s="352"/>
      <c r="AO422" s="352"/>
      <c r="AP422" s="352"/>
      <c r="AQ422" s="352"/>
      <c r="AR422" s="352"/>
      <c r="AS422" s="352"/>
      <c r="AT422" s="352"/>
      <c r="AU422" s="352"/>
      <c r="AV422" s="352"/>
      <c r="AW422" s="352"/>
      <c r="AX422" s="352"/>
      <c r="AY422" s="352"/>
      <c r="AZ422" s="352"/>
      <c r="BA422" s="352"/>
      <c r="BB422" s="352"/>
      <c r="BC422" s="352"/>
      <c r="BD422" s="352"/>
      <c r="BE422" s="352"/>
      <c r="BF422" s="352"/>
      <c r="BG422" s="352"/>
      <c r="BH422" s="352"/>
      <c r="BI422" s="352"/>
      <c r="BJ422" s="352"/>
      <c r="BK422" s="352"/>
      <c r="BL422" s="352"/>
      <c r="BM422" s="352"/>
      <c r="BN422" s="352"/>
      <c r="BO422" s="352"/>
    </row>
    <row r="423" spans="1:67" s="117" customFormat="1" ht="18.75" customHeight="1">
      <c r="A423" s="112">
        <v>24</v>
      </c>
      <c r="B423" s="330" t="s">
        <v>282</v>
      </c>
      <c r="C423" s="330"/>
      <c r="D423" s="330"/>
      <c r="E423" s="174"/>
      <c r="F423" s="174"/>
      <c r="G423" s="174"/>
      <c r="H423" s="1157" t="str">
        <f>H419</f>
        <v>Cuối kỳ</v>
      </c>
      <c r="I423" s="1157"/>
      <c r="J423" s="1157"/>
      <c r="K423" s="1157"/>
      <c r="L423" s="1157"/>
      <c r="M423" s="1157"/>
      <c r="N423" s="1157" t="s">
        <v>1518</v>
      </c>
      <c r="O423" s="1157"/>
      <c r="P423" s="1157"/>
      <c r="Q423" s="1157"/>
      <c r="R423" s="1157"/>
      <c r="S423" s="1157"/>
      <c r="T423" s="114"/>
      <c r="U423" s="118"/>
      <c r="V423" s="116"/>
      <c r="AK423" s="181"/>
      <c r="AL423" s="181"/>
      <c r="AM423" s="181"/>
      <c r="AN423" s="181"/>
      <c r="AO423" s="181"/>
      <c r="AP423" s="181"/>
      <c r="AQ423" s="181"/>
      <c r="AR423" s="181"/>
      <c r="AS423" s="181"/>
      <c r="AT423" s="181"/>
      <c r="AU423" s="181"/>
      <c r="AV423" s="181"/>
      <c r="AW423" s="181"/>
      <c r="AX423" s="181"/>
      <c r="AY423" s="181"/>
      <c r="AZ423" s="181"/>
      <c r="BA423" s="181"/>
      <c r="BB423" s="181"/>
      <c r="BC423" s="181"/>
      <c r="BD423" s="181"/>
      <c r="BE423" s="181"/>
      <c r="BF423" s="181"/>
      <c r="BG423" s="181"/>
      <c r="BH423" s="181"/>
      <c r="BI423" s="181"/>
      <c r="BJ423" s="181"/>
      <c r="BK423" s="181"/>
      <c r="BL423" s="181"/>
      <c r="BM423" s="181"/>
      <c r="BN423" s="181"/>
      <c r="BO423" s="181"/>
    </row>
    <row r="424" spans="1:67" s="464" customFormat="1" ht="18.75" customHeight="1">
      <c r="A424" s="459" t="s">
        <v>283</v>
      </c>
      <c r="B424" s="460" t="s">
        <v>284</v>
      </c>
      <c r="C424" s="322"/>
      <c r="D424" s="322"/>
      <c r="E424" s="323"/>
      <c r="F424" s="323"/>
      <c r="G424" s="323"/>
      <c r="H424" s="1421"/>
      <c r="I424" s="1421"/>
      <c r="J424" s="1421"/>
      <c r="K424" s="1421"/>
      <c r="L424" s="1421"/>
      <c r="M424" s="1421"/>
      <c r="N424" s="1421"/>
      <c r="O424" s="1421"/>
      <c r="P424" s="1421"/>
      <c r="Q424" s="1421"/>
      <c r="R424" s="1421"/>
      <c r="S424" s="1421"/>
      <c r="T424" s="461"/>
      <c r="U424" s="462"/>
      <c r="V424" s="463"/>
      <c r="AK424" s="599"/>
      <c r="AL424" s="599"/>
      <c r="AM424" s="599"/>
      <c r="AN424" s="599"/>
      <c r="AO424" s="599"/>
      <c r="AP424" s="599"/>
      <c r="AQ424" s="599"/>
      <c r="AR424" s="599"/>
      <c r="AS424" s="599"/>
      <c r="AT424" s="599"/>
      <c r="AU424" s="599"/>
      <c r="AV424" s="599"/>
      <c r="AW424" s="599"/>
      <c r="AX424" s="599"/>
      <c r="AY424" s="599"/>
      <c r="AZ424" s="599"/>
      <c r="BA424" s="599"/>
      <c r="BB424" s="599"/>
      <c r="BC424" s="599"/>
      <c r="BD424" s="599"/>
      <c r="BE424" s="599"/>
      <c r="BF424" s="599"/>
      <c r="BG424" s="599"/>
      <c r="BH424" s="599"/>
      <c r="BI424" s="599"/>
      <c r="BJ424" s="599"/>
      <c r="BK424" s="599"/>
      <c r="BL424" s="599"/>
      <c r="BM424" s="599"/>
      <c r="BN424" s="599"/>
      <c r="BO424" s="599"/>
    </row>
    <row r="425" spans="1:67" s="19" customFormat="1" ht="18.75" customHeight="1">
      <c r="A425" s="145"/>
      <c r="B425" s="317" t="s">
        <v>285</v>
      </c>
      <c r="C425" s="330"/>
      <c r="D425" s="330"/>
      <c r="E425" s="174"/>
      <c r="F425" s="174"/>
      <c r="G425" s="174"/>
      <c r="H425" s="1158"/>
      <c r="I425" s="1158"/>
      <c r="J425" s="1158"/>
      <c r="K425" s="1158"/>
      <c r="L425" s="1158"/>
      <c r="M425" s="1158"/>
      <c r="N425" s="1158"/>
      <c r="O425" s="1158"/>
      <c r="P425" s="1158"/>
      <c r="Q425" s="1158"/>
      <c r="R425" s="1158"/>
      <c r="S425" s="1158"/>
      <c r="T425" s="299"/>
      <c r="U425" s="153"/>
      <c r="V425" s="168"/>
      <c r="AK425" s="352"/>
      <c r="AL425" s="352"/>
      <c r="AM425" s="352"/>
      <c r="AN425" s="352"/>
      <c r="AO425" s="352"/>
      <c r="AP425" s="352"/>
      <c r="AQ425" s="352"/>
      <c r="AR425" s="352"/>
      <c r="AS425" s="352"/>
      <c r="AT425" s="352"/>
      <c r="AU425" s="352"/>
      <c r="AV425" s="352"/>
      <c r="AW425" s="352"/>
      <c r="AX425" s="352"/>
      <c r="AY425" s="352"/>
      <c r="AZ425" s="352"/>
      <c r="BA425" s="352"/>
      <c r="BB425" s="352"/>
      <c r="BC425" s="352"/>
      <c r="BD425" s="352"/>
      <c r="BE425" s="352"/>
      <c r="BF425" s="352"/>
      <c r="BG425" s="352"/>
      <c r="BH425" s="352"/>
      <c r="BI425" s="352"/>
      <c r="BJ425" s="352"/>
      <c r="BK425" s="352"/>
      <c r="BL425" s="352"/>
      <c r="BM425" s="352"/>
      <c r="BN425" s="352"/>
      <c r="BO425" s="352"/>
    </row>
    <row r="426" spans="1:67" s="19" customFormat="1" ht="18.75" customHeight="1">
      <c r="A426" s="145"/>
      <c r="B426" s="317" t="s">
        <v>286</v>
      </c>
      <c r="C426" s="330"/>
      <c r="D426" s="330"/>
      <c r="E426" s="174"/>
      <c r="F426" s="174"/>
      <c r="G426" s="174"/>
      <c r="H426" s="1158"/>
      <c r="I426" s="1158"/>
      <c r="J426" s="1158"/>
      <c r="K426" s="1158"/>
      <c r="L426" s="1158"/>
      <c r="M426" s="1158"/>
      <c r="N426" s="1158"/>
      <c r="O426" s="1158"/>
      <c r="P426" s="1158"/>
      <c r="Q426" s="1158"/>
      <c r="R426" s="1158"/>
      <c r="S426" s="1158"/>
      <c r="T426" s="299"/>
      <c r="U426" s="153"/>
      <c r="V426" s="168"/>
      <c r="AK426" s="352"/>
      <c r="AL426" s="352"/>
      <c r="AM426" s="352"/>
      <c r="AN426" s="352"/>
      <c r="AO426" s="352"/>
      <c r="AP426" s="352"/>
      <c r="AQ426" s="352"/>
      <c r="AR426" s="352"/>
      <c r="AS426" s="352"/>
      <c r="AT426" s="352"/>
      <c r="AU426" s="352"/>
      <c r="AV426" s="352"/>
      <c r="AW426" s="352"/>
      <c r="AX426" s="352"/>
      <c r="AY426" s="352"/>
      <c r="AZ426" s="352"/>
      <c r="BA426" s="352"/>
      <c r="BB426" s="352"/>
      <c r="BC426" s="352"/>
      <c r="BD426" s="352"/>
      <c r="BE426" s="352"/>
      <c r="BF426" s="352"/>
      <c r="BG426" s="352"/>
      <c r="BH426" s="352"/>
      <c r="BI426" s="352"/>
      <c r="BJ426" s="352"/>
      <c r="BK426" s="352"/>
      <c r="BL426" s="352"/>
      <c r="BM426" s="352"/>
      <c r="BN426" s="352"/>
      <c r="BO426" s="352"/>
    </row>
    <row r="427" spans="1:67" s="464" customFormat="1" ht="18.75" customHeight="1">
      <c r="A427" s="459" t="s">
        <v>287</v>
      </c>
      <c r="B427" s="460" t="s">
        <v>288</v>
      </c>
      <c r="C427" s="322"/>
      <c r="D427" s="322"/>
      <c r="E427" s="323"/>
      <c r="F427" s="323"/>
      <c r="G427" s="323"/>
      <c r="H427" s="465"/>
      <c r="I427" s="465"/>
      <c r="J427" s="465"/>
      <c r="K427" s="465"/>
      <c r="L427" s="465"/>
      <c r="M427" s="465"/>
      <c r="N427" s="1421"/>
      <c r="O427" s="1421"/>
      <c r="P427" s="1421"/>
      <c r="Q427" s="1421"/>
      <c r="R427" s="1421"/>
      <c r="S427" s="1421"/>
      <c r="T427" s="461"/>
      <c r="U427" s="462"/>
      <c r="V427" s="463"/>
      <c r="AK427" s="599"/>
      <c r="AL427" s="599"/>
      <c r="AM427" s="599"/>
      <c r="AN427" s="599"/>
      <c r="AO427" s="599"/>
      <c r="AP427" s="599"/>
      <c r="AQ427" s="599"/>
      <c r="AR427" s="599"/>
      <c r="AS427" s="599"/>
      <c r="AT427" s="599"/>
      <c r="AU427" s="599"/>
      <c r="AV427" s="599"/>
      <c r="AW427" s="599"/>
      <c r="AX427" s="599"/>
      <c r="AY427" s="599"/>
      <c r="AZ427" s="599"/>
      <c r="BA427" s="599"/>
      <c r="BB427" s="599"/>
      <c r="BC427" s="599"/>
      <c r="BD427" s="599"/>
      <c r="BE427" s="599"/>
      <c r="BF427" s="599"/>
      <c r="BG427" s="599"/>
      <c r="BH427" s="599"/>
      <c r="BI427" s="599"/>
      <c r="BJ427" s="599"/>
      <c r="BK427" s="599"/>
      <c r="BL427" s="599"/>
      <c r="BM427" s="599"/>
      <c r="BN427" s="599"/>
      <c r="BO427" s="599"/>
    </row>
    <row r="428" spans="1:67" s="19" customFormat="1" ht="18.75" customHeight="1">
      <c r="A428" s="145"/>
      <c r="B428" s="466" t="s">
        <v>289</v>
      </c>
      <c r="C428" s="322"/>
      <c r="D428" s="322"/>
      <c r="E428" s="323"/>
      <c r="F428" s="323"/>
      <c r="G428" s="323"/>
      <c r="H428" s="465"/>
      <c r="I428" s="465"/>
      <c r="J428" s="465"/>
      <c r="K428" s="465"/>
      <c r="L428" s="465"/>
      <c r="M428" s="465"/>
      <c r="N428" s="1158"/>
      <c r="O428" s="1158"/>
      <c r="P428" s="1158"/>
      <c r="Q428" s="1158"/>
      <c r="R428" s="1158"/>
      <c r="S428" s="1158"/>
      <c r="T428" s="299"/>
      <c r="U428" s="153"/>
      <c r="V428" s="168"/>
      <c r="AK428" s="352"/>
      <c r="AL428" s="352"/>
      <c r="AM428" s="352"/>
      <c r="AN428" s="352"/>
      <c r="AO428" s="352"/>
      <c r="AP428" s="352"/>
      <c r="AQ428" s="352"/>
      <c r="AR428" s="352"/>
      <c r="AS428" s="352"/>
      <c r="AT428" s="352"/>
      <c r="AU428" s="352"/>
      <c r="AV428" s="352"/>
      <c r="AW428" s="352"/>
      <c r="AX428" s="352"/>
      <c r="AY428" s="352"/>
      <c r="AZ428" s="352"/>
      <c r="BA428" s="352"/>
      <c r="BB428" s="352"/>
      <c r="BC428" s="352"/>
      <c r="BD428" s="352"/>
      <c r="BE428" s="352"/>
      <c r="BF428" s="352"/>
      <c r="BG428" s="352"/>
      <c r="BH428" s="352"/>
      <c r="BI428" s="352"/>
      <c r="BJ428" s="352"/>
      <c r="BK428" s="352"/>
      <c r="BL428" s="352"/>
      <c r="BM428" s="352"/>
      <c r="BN428" s="352"/>
      <c r="BO428" s="352"/>
    </row>
    <row r="429" spans="1:67" s="19" customFormat="1" ht="18.75" customHeight="1">
      <c r="A429" s="145"/>
      <c r="B429" s="317" t="s">
        <v>290</v>
      </c>
      <c r="C429" s="330"/>
      <c r="D429" s="330"/>
      <c r="E429" s="174"/>
      <c r="F429" s="174"/>
      <c r="G429" s="174"/>
      <c r="H429" s="1158"/>
      <c r="I429" s="1158"/>
      <c r="J429" s="1158"/>
      <c r="K429" s="1158"/>
      <c r="L429" s="1158"/>
      <c r="M429" s="1158"/>
      <c r="N429" s="1158"/>
      <c r="O429" s="1158"/>
      <c r="P429" s="1158"/>
      <c r="Q429" s="1158"/>
      <c r="R429" s="1158"/>
      <c r="S429" s="1158"/>
      <c r="T429" s="299"/>
      <c r="U429" s="153"/>
      <c r="V429" s="168"/>
      <c r="AK429" s="352"/>
      <c r="AL429" s="352"/>
      <c r="AM429" s="352"/>
      <c r="AN429" s="352"/>
      <c r="AO429" s="352"/>
      <c r="AP429" s="352"/>
      <c r="AQ429" s="352"/>
      <c r="AR429" s="352"/>
      <c r="AS429" s="352"/>
      <c r="AT429" s="352"/>
      <c r="AU429" s="352"/>
      <c r="AV429" s="352"/>
      <c r="AW429" s="352"/>
      <c r="AX429" s="352"/>
      <c r="AY429" s="352"/>
      <c r="AZ429" s="352"/>
      <c r="BA429" s="352"/>
      <c r="BB429" s="352"/>
      <c r="BC429" s="352"/>
      <c r="BD429" s="352"/>
      <c r="BE429" s="352"/>
      <c r="BF429" s="352"/>
      <c r="BG429" s="352"/>
      <c r="BH429" s="352"/>
      <c r="BI429" s="352"/>
      <c r="BJ429" s="352"/>
      <c r="BK429" s="352"/>
      <c r="BL429" s="352"/>
      <c r="BM429" s="352"/>
      <c r="BN429" s="352"/>
      <c r="BO429" s="352"/>
    </row>
    <row r="430" spans="1:67" s="19" customFormat="1" ht="18.75" customHeight="1">
      <c r="A430" s="145"/>
      <c r="B430" s="317" t="s">
        <v>291</v>
      </c>
      <c r="C430" s="330"/>
      <c r="D430" s="330"/>
      <c r="E430" s="174"/>
      <c r="F430" s="174"/>
      <c r="G430" s="174"/>
      <c r="H430" s="1158"/>
      <c r="I430" s="1158"/>
      <c r="J430" s="1158"/>
      <c r="K430" s="1158"/>
      <c r="L430" s="1158"/>
      <c r="M430" s="1158"/>
      <c r="N430" s="1158"/>
      <c r="O430" s="1158"/>
      <c r="P430" s="1158"/>
      <c r="Q430" s="1158"/>
      <c r="R430" s="1158"/>
      <c r="S430" s="1158"/>
      <c r="T430" s="299"/>
      <c r="U430" s="153"/>
      <c r="V430" s="168"/>
      <c r="AK430" s="352"/>
      <c r="AL430" s="352"/>
      <c r="AM430" s="352"/>
      <c r="AN430" s="352"/>
      <c r="AO430" s="352"/>
      <c r="AP430" s="352"/>
      <c r="AQ430" s="352"/>
      <c r="AR430" s="352"/>
      <c r="AS430" s="352"/>
      <c r="AT430" s="352"/>
      <c r="AU430" s="352"/>
      <c r="AV430" s="352"/>
      <c r="AW430" s="352"/>
      <c r="AX430" s="352"/>
      <c r="AY430" s="352"/>
      <c r="AZ430" s="352"/>
      <c r="BA430" s="352"/>
      <c r="BB430" s="352"/>
      <c r="BC430" s="352"/>
      <c r="BD430" s="352"/>
      <c r="BE430" s="352"/>
      <c r="BF430" s="352"/>
      <c r="BG430" s="352"/>
      <c r="BH430" s="352"/>
      <c r="BI430" s="352"/>
      <c r="BJ430" s="352"/>
      <c r="BK430" s="352"/>
      <c r="BL430" s="352"/>
      <c r="BM430" s="352"/>
      <c r="BN430" s="352"/>
      <c r="BO430" s="352"/>
    </row>
    <row r="431" spans="1:67" s="19" customFormat="1" ht="18.75" customHeight="1">
      <c r="A431" s="145"/>
      <c r="B431" s="317" t="s">
        <v>292</v>
      </c>
      <c r="C431" s="330"/>
      <c r="D431" s="330"/>
      <c r="E431" s="174"/>
      <c r="F431" s="174"/>
      <c r="G431" s="174"/>
      <c r="H431" s="1158"/>
      <c r="I431" s="1158"/>
      <c r="J431" s="1158"/>
      <c r="K431" s="1158"/>
      <c r="L431" s="1158"/>
      <c r="M431" s="1158"/>
      <c r="N431" s="1158"/>
      <c r="O431" s="1158"/>
      <c r="P431" s="1158"/>
      <c r="Q431" s="1158"/>
      <c r="R431" s="1158"/>
      <c r="S431" s="1158"/>
      <c r="T431" s="299"/>
      <c r="U431" s="153"/>
      <c r="V431" s="168"/>
      <c r="AK431" s="352"/>
      <c r="AL431" s="352"/>
      <c r="AM431" s="352"/>
      <c r="AN431" s="352"/>
      <c r="AO431" s="352"/>
      <c r="AP431" s="352"/>
      <c r="AQ431" s="352"/>
      <c r="AR431" s="352"/>
      <c r="AS431" s="352"/>
      <c r="AT431" s="352"/>
      <c r="AU431" s="352"/>
      <c r="AV431" s="352"/>
      <c r="AW431" s="352"/>
      <c r="AX431" s="352"/>
      <c r="AY431" s="352"/>
      <c r="AZ431" s="352"/>
      <c r="BA431" s="352"/>
      <c r="BB431" s="352"/>
      <c r="BC431" s="352"/>
      <c r="BD431" s="352"/>
      <c r="BE431" s="352"/>
      <c r="BF431" s="352"/>
      <c r="BG431" s="352"/>
      <c r="BH431" s="352"/>
      <c r="BI431" s="352"/>
      <c r="BJ431" s="352"/>
      <c r="BK431" s="352"/>
      <c r="BL431" s="352"/>
      <c r="BM431" s="352"/>
      <c r="BN431" s="352"/>
      <c r="BO431" s="352"/>
    </row>
    <row r="432" spans="1:67" s="117" customFormat="1" ht="18.75" customHeight="1">
      <c r="A432" s="112" t="s">
        <v>293</v>
      </c>
      <c r="B432" s="1401" t="s">
        <v>294</v>
      </c>
      <c r="C432" s="1401"/>
      <c r="D432" s="1401"/>
      <c r="E432" s="1401"/>
      <c r="F432" s="1401"/>
      <c r="G432" s="1401"/>
      <c r="H432" s="1401"/>
      <c r="I432" s="1401"/>
      <c r="J432" s="1401"/>
      <c r="K432" s="1401"/>
      <c r="L432" s="1401"/>
      <c r="M432" s="1401"/>
      <c r="N432" s="1401"/>
      <c r="O432" s="1401"/>
      <c r="P432" s="1401"/>
      <c r="Q432" s="1401"/>
      <c r="R432" s="1401"/>
      <c r="S432" s="1401"/>
      <c r="T432" s="114"/>
      <c r="U432" s="118"/>
      <c r="V432" s="116"/>
      <c r="AK432" s="181"/>
      <c r="AL432" s="181"/>
      <c r="AM432" s="181"/>
      <c r="AN432" s="181"/>
      <c r="AO432" s="181"/>
      <c r="AP432" s="181"/>
      <c r="AQ432" s="181"/>
      <c r="AR432" s="181"/>
      <c r="AS432" s="181"/>
      <c r="AT432" s="181"/>
      <c r="AU432" s="181"/>
      <c r="AV432" s="181"/>
      <c r="AW432" s="181"/>
      <c r="AX432" s="181"/>
      <c r="AY432" s="181"/>
      <c r="AZ432" s="181"/>
      <c r="BA432" s="181"/>
      <c r="BB432" s="181"/>
      <c r="BC432" s="181"/>
      <c r="BD432" s="181"/>
      <c r="BE432" s="181"/>
      <c r="BF432" s="181"/>
      <c r="BG432" s="181"/>
      <c r="BH432" s="181"/>
      <c r="BI432" s="181"/>
      <c r="BJ432" s="181"/>
      <c r="BK432" s="181"/>
      <c r="BL432" s="181"/>
      <c r="BM432" s="181"/>
      <c r="BN432" s="181"/>
      <c r="BO432" s="181"/>
    </row>
    <row r="433" spans="1:67" s="117" customFormat="1" ht="18.75" customHeight="1">
      <c r="A433" s="340"/>
      <c r="B433" s="341"/>
      <c r="C433" s="341"/>
      <c r="D433" s="341"/>
      <c r="E433" s="341"/>
      <c r="F433" s="341"/>
      <c r="G433" s="341"/>
      <c r="H433" s="341"/>
      <c r="I433" s="341"/>
      <c r="J433" s="341"/>
      <c r="K433" s="341"/>
      <c r="L433" s="341"/>
      <c r="M433" s="341"/>
      <c r="N433" s="1159" t="s">
        <v>295</v>
      </c>
      <c r="O433" s="1159"/>
      <c r="P433" s="1159"/>
      <c r="Q433" s="1159"/>
      <c r="R433" s="1159"/>
      <c r="S433" s="1159"/>
      <c r="T433" s="114"/>
      <c r="U433" s="118"/>
      <c r="V433" s="116"/>
      <c r="AK433" s="181"/>
      <c r="AL433" s="181"/>
      <c r="AM433" s="181"/>
      <c r="AN433" s="181"/>
      <c r="AO433" s="181"/>
      <c r="AP433" s="181"/>
      <c r="AQ433" s="181"/>
      <c r="AR433" s="181"/>
      <c r="AS433" s="181"/>
      <c r="AT433" s="181"/>
      <c r="AU433" s="181"/>
      <c r="AV433" s="181"/>
      <c r="AW433" s="181"/>
      <c r="AX433" s="181"/>
      <c r="AY433" s="181"/>
      <c r="AZ433" s="181"/>
      <c r="BA433" s="181"/>
      <c r="BB433" s="181"/>
      <c r="BC433" s="181"/>
      <c r="BD433" s="181"/>
      <c r="BE433" s="181"/>
      <c r="BF433" s="181"/>
      <c r="BG433" s="181"/>
      <c r="BH433" s="181"/>
      <c r="BI433" s="181"/>
      <c r="BJ433" s="181"/>
      <c r="BK433" s="181"/>
      <c r="BL433" s="181"/>
      <c r="BM433" s="181"/>
      <c r="BN433" s="181"/>
      <c r="BO433" s="181"/>
    </row>
    <row r="434" spans="1:67" s="113" customFormat="1" ht="18.75" customHeight="1">
      <c r="A434" s="112"/>
      <c r="B434" s="330"/>
      <c r="C434" s="330"/>
      <c r="D434" s="330"/>
      <c r="E434" s="330"/>
      <c r="F434" s="330"/>
      <c r="G434" s="330"/>
      <c r="H434" s="1158" t="s">
        <v>296</v>
      </c>
      <c r="I434" s="1158"/>
      <c r="J434" s="1158"/>
      <c r="K434" s="1158"/>
      <c r="L434" s="1158"/>
      <c r="M434" s="1158"/>
      <c r="N434" s="1153" t="s">
        <v>297</v>
      </c>
      <c r="O434" s="1153"/>
      <c r="P434" s="1153"/>
      <c r="Q434" s="1153"/>
      <c r="R434" s="1153"/>
      <c r="S434" s="1153"/>
      <c r="T434" s="467" t="s">
        <v>298</v>
      </c>
      <c r="U434" s="468"/>
      <c r="V434" s="334"/>
      <c r="AK434" s="142"/>
      <c r="AL434" s="142"/>
      <c r="AM434" s="142"/>
      <c r="AN434" s="142"/>
      <c r="AO434" s="142"/>
      <c r="AP434" s="142"/>
      <c r="AQ434" s="142"/>
      <c r="AR434" s="142"/>
      <c r="AS434" s="142"/>
      <c r="AT434" s="142"/>
      <c r="AU434" s="142"/>
      <c r="AV434" s="142"/>
      <c r="AW434" s="142"/>
      <c r="AX434" s="142"/>
      <c r="AY434" s="142"/>
      <c r="AZ434" s="142"/>
      <c r="BA434" s="142"/>
      <c r="BB434" s="142"/>
      <c r="BC434" s="142"/>
      <c r="BD434" s="142"/>
      <c r="BE434" s="142"/>
      <c r="BF434" s="142"/>
      <c r="BG434" s="142"/>
      <c r="BH434" s="142"/>
      <c r="BI434" s="142"/>
      <c r="BJ434" s="142"/>
      <c r="BK434" s="142"/>
      <c r="BL434" s="142"/>
      <c r="BM434" s="142"/>
      <c r="BN434" s="142"/>
      <c r="BO434" s="142"/>
    </row>
    <row r="435" spans="1:67" s="117" customFormat="1" ht="18.75" customHeight="1">
      <c r="A435" s="112">
        <v>25</v>
      </c>
      <c r="B435" s="446" t="s">
        <v>299</v>
      </c>
      <c r="C435" s="330"/>
      <c r="D435" s="330"/>
      <c r="E435" s="174"/>
      <c r="F435" s="174"/>
      <c r="G435" s="174"/>
      <c r="H435" s="113"/>
      <c r="I435" s="1152">
        <f>SUM(H436:M444)</f>
        <v>812379735527</v>
      </c>
      <c r="J435" s="1152"/>
      <c r="K435" s="1152"/>
      <c r="L435" s="1152"/>
      <c r="M435" s="1152"/>
      <c r="N435" s="1152">
        <f>SUM(N436:S444)</f>
        <v>706337587511</v>
      </c>
      <c r="O435" s="1152"/>
      <c r="P435" s="1152"/>
      <c r="Q435" s="1152"/>
      <c r="R435" s="1152"/>
      <c r="S435" s="1152"/>
      <c r="T435" s="120">
        <f>N435-N453</f>
        <v>0</v>
      </c>
      <c r="U435" s="171">
        <v>812379735527</v>
      </c>
      <c r="V435" s="469">
        <v>706337587511</v>
      </c>
      <c r="AK435" s="181"/>
      <c r="AL435" s="181"/>
      <c r="AM435" s="181"/>
      <c r="AN435" s="181"/>
      <c r="AO435" s="181"/>
      <c r="AP435" s="181"/>
      <c r="AQ435" s="181"/>
      <c r="AR435" s="181"/>
      <c r="AS435" s="181"/>
      <c r="AT435" s="181"/>
      <c r="AU435" s="181"/>
      <c r="AV435" s="181"/>
      <c r="AW435" s="181"/>
      <c r="AX435" s="181"/>
      <c r="AY435" s="181"/>
      <c r="AZ435" s="181"/>
      <c r="BA435" s="181"/>
      <c r="BB435" s="181"/>
      <c r="BC435" s="181"/>
      <c r="BD435" s="181"/>
      <c r="BE435" s="181"/>
      <c r="BF435" s="181"/>
      <c r="BG435" s="181"/>
      <c r="BH435" s="181"/>
      <c r="BI435" s="181"/>
      <c r="BJ435" s="181"/>
      <c r="BK435" s="181"/>
      <c r="BL435" s="181"/>
      <c r="BM435" s="181"/>
      <c r="BN435" s="181"/>
      <c r="BO435" s="181"/>
    </row>
    <row r="436" spans="1:67" s="19" customFormat="1" ht="18.75" customHeight="1">
      <c r="A436" s="145"/>
      <c r="B436" s="317" t="s">
        <v>300</v>
      </c>
      <c r="C436" s="330"/>
      <c r="D436" s="330"/>
      <c r="E436" s="174"/>
      <c r="F436" s="174"/>
      <c r="G436" s="174"/>
      <c r="H436" s="1156"/>
      <c r="I436" s="1156"/>
      <c r="J436" s="1156"/>
      <c r="K436" s="1156"/>
      <c r="L436" s="1156"/>
      <c r="M436" s="1156"/>
      <c r="N436" s="1156"/>
      <c r="O436" s="1156"/>
      <c r="P436" s="1156"/>
      <c r="Q436" s="1156"/>
      <c r="R436" s="1156"/>
      <c r="S436" s="1156"/>
      <c r="T436" s="299"/>
      <c r="U436" s="470">
        <f>I435-U435</f>
        <v>0</v>
      </c>
      <c r="V436" s="471">
        <f>N435-V435</f>
        <v>0</v>
      </c>
      <c r="AK436" s="352"/>
      <c r="AL436" s="352"/>
      <c r="AM436" s="352"/>
      <c r="AN436" s="352"/>
      <c r="AO436" s="352"/>
      <c r="AP436" s="352"/>
      <c r="AQ436" s="352"/>
      <c r="AR436" s="352"/>
      <c r="AS436" s="352"/>
      <c r="AT436" s="352"/>
      <c r="AU436" s="352"/>
      <c r="AV436" s="352"/>
      <c r="AW436" s="352"/>
      <c r="AX436" s="352"/>
      <c r="AY436" s="352"/>
      <c r="AZ436" s="352"/>
      <c r="BA436" s="352"/>
      <c r="BB436" s="352"/>
      <c r="BC436" s="352"/>
      <c r="BD436" s="352"/>
      <c r="BE436" s="352"/>
      <c r="BF436" s="352"/>
      <c r="BG436" s="352"/>
      <c r="BH436" s="352"/>
      <c r="BI436" s="352"/>
      <c r="BJ436" s="352"/>
      <c r="BK436" s="352"/>
      <c r="BL436" s="352"/>
      <c r="BM436" s="352"/>
      <c r="BN436" s="352"/>
      <c r="BO436" s="352"/>
    </row>
    <row r="437" spans="1:67" s="19" customFormat="1" ht="18.75" customHeight="1">
      <c r="A437" s="145"/>
      <c r="B437" s="317" t="s">
        <v>301</v>
      </c>
      <c r="C437" s="330"/>
      <c r="D437" s="330"/>
      <c r="E437" s="174"/>
      <c r="F437" s="174"/>
      <c r="G437" s="174"/>
      <c r="H437" s="1156">
        <f>I455</f>
        <v>795284406743</v>
      </c>
      <c r="I437" s="1156"/>
      <c r="J437" s="1156"/>
      <c r="K437" s="1156"/>
      <c r="L437" s="1156"/>
      <c r="M437" s="1156"/>
      <c r="N437" s="1156">
        <v>666368626669</v>
      </c>
      <c r="O437" s="1156"/>
      <c r="P437" s="1156"/>
      <c r="Q437" s="1156"/>
      <c r="R437" s="1156"/>
      <c r="S437" s="1156"/>
      <c r="T437" s="299"/>
      <c r="U437" s="153"/>
      <c r="V437" s="168"/>
      <c r="AK437" s="352"/>
      <c r="AL437" s="352"/>
      <c r="AM437" s="352"/>
      <c r="AN437" s="352"/>
      <c r="AO437" s="352"/>
      <c r="AP437" s="352"/>
      <c r="AQ437" s="352"/>
      <c r="AR437" s="352"/>
      <c r="AS437" s="352"/>
      <c r="AT437" s="352"/>
      <c r="AU437" s="352"/>
      <c r="AV437" s="352"/>
      <c r="AW437" s="352"/>
      <c r="AX437" s="352"/>
      <c r="AY437" s="352"/>
      <c r="AZ437" s="352"/>
      <c r="BA437" s="352"/>
      <c r="BB437" s="352"/>
      <c r="BC437" s="352"/>
      <c r="BD437" s="352"/>
      <c r="BE437" s="352"/>
      <c r="BF437" s="352"/>
      <c r="BG437" s="352"/>
      <c r="BH437" s="352"/>
      <c r="BI437" s="352"/>
      <c r="BJ437" s="352"/>
      <c r="BK437" s="352"/>
      <c r="BL437" s="352"/>
      <c r="BM437" s="352"/>
      <c r="BN437" s="352"/>
      <c r="BO437" s="352"/>
    </row>
    <row r="438" spans="1:67" s="19" customFormat="1" ht="18.75" customHeight="1">
      <c r="A438" s="145"/>
      <c r="B438" s="317" t="s">
        <v>302</v>
      </c>
      <c r="C438" s="330"/>
      <c r="D438" s="330"/>
      <c r="E438" s="174"/>
      <c r="F438" s="174"/>
      <c r="G438" s="174"/>
      <c r="H438" s="1156">
        <f>H456</f>
        <v>17095328784</v>
      </c>
      <c r="I438" s="1156"/>
      <c r="J438" s="1156"/>
      <c r="K438" s="1156"/>
      <c r="L438" s="1156"/>
      <c r="M438" s="1156"/>
      <c r="N438" s="1156">
        <v>39968960842</v>
      </c>
      <c r="O438" s="1156"/>
      <c r="P438" s="1156"/>
      <c r="Q438" s="1156"/>
      <c r="R438" s="1156"/>
      <c r="S438" s="1156"/>
      <c r="T438" s="299"/>
      <c r="U438" s="153"/>
      <c r="V438" s="168"/>
      <c r="AK438" s="352"/>
      <c r="AL438" s="352"/>
      <c r="AM438" s="352"/>
      <c r="AN438" s="352"/>
      <c r="AO438" s="352"/>
      <c r="AP438" s="352"/>
      <c r="AQ438" s="352"/>
      <c r="AR438" s="352"/>
      <c r="AS438" s="352"/>
      <c r="AT438" s="352"/>
      <c r="AU438" s="352"/>
      <c r="AV438" s="352"/>
      <c r="AW438" s="352"/>
      <c r="AX438" s="352"/>
      <c r="AY438" s="352"/>
      <c r="AZ438" s="352"/>
      <c r="BA438" s="352"/>
      <c r="BB438" s="352"/>
      <c r="BC438" s="352"/>
      <c r="BD438" s="352"/>
      <c r="BE438" s="352"/>
      <c r="BF438" s="352"/>
      <c r="BG438" s="352"/>
      <c r="BH438" s="352"/>
      <c r="BI438" s="352"/>
      <c r="BJ438" s="352"/>
      <c r="BK438" s="352"/>
      <c r="BL438" s="352"/>
      <c r="BM438" s="352"/>
      <c r="BN438" s="352"/>
      <c r="BO438" s="352"/>
    </row>
    <row r="439" spans="1:67" s="19" customFormat="1" ht="18.75" customHeight="1">
      <c r="A439" s="145"/>
      <c r="B439" s="317" t="s">
        <v>303</v>
      </c>
      <c r="C439" s="330"/>
      <c r="D439" s="330"/>
      <c r="E439" s="174"/>
      <c r="F439" s="174"/>
      <c r="G439" s="174"/>
      <c r="H439" s="458"/>
      <c r="I439" s="458"/>
      <c r="J439" s="458"/>
      <c r="K439" s="458"/>
      <c r="L439" s="458"/>
      <c r="M439" s="458"/>
      <c r="N439" s="1150"/>
      <c r="O439" s="1150"/>
      <c r="P439" s="1150"/>
      <c r="Q439" s="1150"/>
      <c r="R439" s="1150"/>
      <c r="S439" s="1150"/>
      <c r="T439" s="299"/>
      <c r="U439" s="153"/>
      <c r="V439" s="168"/>
      <c r="AK439" s="352"/>
      <c r="AL439" s="352"/>
      <c r="AM439" s="352"/>
      <c r="AN439" s="352"/>
      <c r="AO439" s="352"/>
      <c r="AP439" s="352"/>
      <c r="AQ439" s="352"/>
      <c r="AR439" s="352"/>
      <c r="AS439" s="352"/>
      <c r="AT439" s="352"/>
      <c r="AU439" s="352"/>
      <c r="AV439" s="352"/>
      <c r="AW439" s="352"/>
      <c r="AX439" s="352"/>
      <c r="AY439" s="352"/>
      <c r="AZ439" s="352"/>
      <c r="BA439" s="352"/>
      <c r="BB439" s="352"/>
      <c r="BC439" s="352"/>
      <c r="BD439" s="352"/>
      <c r="BE439" s="352"/>
      <c r="BF439" s="352"/>
      <c r="BG439" s="352"/>
      <c r="BH439" s="352"/>
      <c r="BI439" s="352"/>
      <c r="BJ439" s="352"/>
      <c r="BK439" s="352"/>
      <c r="BL439" s="352"/>
      <c r="BM439" s="352"/>
      <c r="BN439" s="352"/>
      <c r="BO439" s="352"/>
    </row>
    <row r="440" spans="1:67" s="19" customFormat="1" ht="18.75" customHeight="1">
      <c r="A440" s="145"/>
      <c r="B440" s="317" t="s">
        <v>304</v>
      </c>
      <c r="C440" s="330"/>
      <c r="D440" s="330"/>
      <c r="E440" s="174"/>
      <c r="F440" s="174"/>
      <c r="G440" s="174"/>
      <c r="H440" s="458"/>
      <c r="I440" s="458"/>
      <c r="J440" s="458"/>
      <c r="K440" s="458"/>
      <c r="L440" s="458"/>
      <c r="M440" s="458"/>
      <c r="N440" s="1150"/>
      <c r="O440" s="1150"/>
      <c r="P440" s="1150"/>
      <c r="Q440" s="1150"/>
      <c r="R440" s="1150"/>
      <c r="S440" s="1150"/>
      <c r="T440" s="299"/>
      <c r="U440" s="153"/>
      <c r="V440" s="168"/>
      <c r="AK440" s="352"/>
      <c r="AL440" s="352"/>
      <c r="AM440" s="352"/>
      <c r="AN440" s="352"/>
      <c r="AO440" s="352"/>
      <c r="AP440" s="352"/>
      <c r="AQ440" s="352"/>
      <c r="AR440" s="352"/>
      <c r="AS440" s="352"/>
      <c r="AT440" s="352"/>
      <c r="AU440" s="352"/>
      <c r="AV440" s="352"/>
      <c r="AW440" s="352"/>
      <c r="AX440" s="352"/>
      <c r="AY440" s="352"/>
      <c r="AZ440" s="352"/>
      <c r="BA440" s="352"/>
      <c r="BB440" s="352"/>
      <c r="BC440" s="352"/>
      <c r="BD440" s="352"/>
      <c r="BE440" s="352"/>
      <c r="BF440" s="352"/>
      <c r="BG440" s="352"/>
      <c r="BH440" s="352"/>
      <c r="BI440" s="352"/>
      <c r="BJ440" s="352"/>
      <c r="BK440" s="352"/>
      <c r="BL440" s="352"/>
      <c r="BM440" s="352"/>
      <c r="BN440" s="352"/>
      <c r="BO440" s="352"/>
    </row>
    <row r="441" spans="1:67" s="19" customFormat="1" ht="18.75" customHeight="1">
      <c r="A441" s="145"/>
      <c r="B441" s="317" t="s">
        <v>305</v>
      </c>
      <c r="C441" s="330"/>
      <c r="D441" s="330"/>
      <c r="E441" s="174"/>
      <c r="F441" s="174"/>
      <c r="G441" s="174"/>
      <c r="H441" s="458"/>
      <c r="I441" s="458"/>
      <c r="J441" s="458"/>
      <c r="K441" s="458"/>
      <c r="L441" s="458"/>
      <c r="M441" s="458"/>
      <c r="N441" s="1150"/>
      <c r="O441" s="1150"/>
      <c r="P441" s="1150"/>
      <c r="Q441" s="1150"/>
      <c r="R441" s="1150"/>
      <c r="S441" s="1150"/>
      <c r="T441" s="299"/>
      <c r="U441" s="153"/>
      <c r="V441" s="168"/>
      <c r="AK441" s="352"/>
      <c r="AL441" s="352"/>
      <c r="AM441" s="352"/>
      <c r="AN441" s="352"/>
      <c r="AO441" s="352"/>
      <c r="AP441" s="352"/>
      <c r="AQ441" s="352"/>
      <c r="AR441" s="352"/>
      <c r="AS441" s="352"/>
      <c r="AT441" s="352"/>
      <c r="AU441" s="352"/>
      <c r="AV441" s="352"/>
      <c r="AW441" s="352"/>
      <c r="AX441" s="352"/>
      <c r="AY441" s="352"/>
      <c r="AZ441" s="352"/>
      <c r="BA441" s="352"/>
      <c r="BB441" s="352"/>
      <c r="BC441" s="352"/>
      <c r="BD441" s="352"/>
      <c r="BE441" s="352"/>
      <c r="BF441" s="352"/>
      <c r="BG441" s="352"/>
      <c r="BH441" s="352"/>
      <c r="BI441" s="352"/>
      <c r="BJ441" s="352"/>
      <c r="BK441" s="352"/>
      <c r="BL441" s="352"/>
      <c r="BM441" s="352"/>
      <c r="BN441" s="352"/>
      <c r="BO441" s="352"/>
    </row>
    <row r="442" spans="1:67" s="19" customFormat="1" ht="18.75" customHeight="1">
      <c r="A442" s="145"/>
      <c r="B442" s="317" t="s">
        <v>306</v>
      </c>
      <c r="C442" s="330"/>
      <c r="D442" s="330"/>
      <c r="E442" s="174"/>
      <c r="F442" s="174"/>
      <c r="G442" s="174"/>
      <c r="H442" s="458"/>
      <c r="I442" s="458"/>
      <c r="J442" s="458"/>
      <c r="K442" s="458"/>
      <c r="L442" s="458"/>
      <c r="M442" s="458"/>
      <c r="N442" s="1150"/>
      <c r="O442" s="1150"/>
      <c r="P442" s="1150"/>
      <c r="Q442" s="1150"/>
      <c r="R442" s="1150"/>
      <c r="S442" s="1150"/>
      <c r="T442" s="299"/>
      <c r="U442" s="153"/>
      <c r="V442" s="168"/>
      <c r="AK442" s="352"/>
      <c r="AL442" s="352"/>
      <c r="AM442" s="352"/>
      <c r="AN442" s="352"/>
      <c r="AO442" s="352"/>
      <c r="AP442" s="352"/>
      <c r="AQ442" s="352"/>
      <c r="AR442" s="352"/>
      <c r="AS442" s="352"/>
      <c r="AT442" s="352"/>
      <c r="AU442" s="352"/>
      <c r="AV442" s="352"/>
      <c r="AW442" s="352"/>
      <c r="AX442" s="352"/>
      <c r="AY442" s="352"/>
      <c r="AZ442" s="352"/>
      <c r="BA442" s="352"/>
      <c r="BB442" s="352"/>
      <c r="BC442" s="352"/>
      <c r="BD442" s="352"/>
      <c r="BE442" s="352"/>
      <c r="BF442" s="352"/>
      <c r="BG442" s="352"/>
      <c r="BH442" s="352"/>
      <c r="BI442" s="352"/>
      <c r="BJ442" s="352"/>
      <c r="BK442" s="352"/>
      <c r="BL442" s="352"/>
      <c r="BM442" s="352"/>
      <c r="BN442" s="352"/>
      <c r="BO442" s="352"/>
    </row>
    <row r="443" spans="1:67" s="19" customFormat="1" ht="18.75" customHeight="1">
      <c r="A443" s="145"/>
      <c r="B443" s="317" t="s">
        <v>307</v>
      </c>
      <c r="C443" s="330"/>
      <c r="D443" s="330"/>
      <c r="E443" s="174"/>
      <c r="F443" s="174"/>
      <c r="G443" s="174"/>
      <c r="H443" s="458"/>
      <c r="I443" s="458"/>
      <c r="J443" s="458"/>
      <c r="K443" s="458"/>
      <c r="L443" s="458"/>
      <c r="M443" s="458"/>
      <c r="N443" s="1150"/>
      <c r="O443" s="1150"/>
      <c r="P443" s="1150"/>
      <c r="Q443" s="1150"/>
      <c r="R443" s="1150"/>
      <c r="S443" s="1150"/>
      <c r="T443" s="299"/>
      <c r="U443" s="153"/>
      <c r="V443" s="168"/>
      <c r="AK443" s="352"/>
      <c r="AL443" s="352"/>
      <c r="AM443" s="352"/>
      <c r="AN443" s="352"/>
      <c r="AO443" s="352"/>
      <c r="AP443" s="352"/>
      <c r="AQ443" s="352"/>
      <c r="AR443" s="352"/>
      <c r="AS443" s="352"/>
      <c r="AT443" s="352"/>
      <c r="AU443" s="352"/>
      <c r="AV443" s="352"/>
      <c r="AW443" s="352"/>
      <c r="AX443" s="352"/>
      <c r="AY443" s="352"/>
      <c r="AZ443" s="352"/>
      <c r="BA443" s="352"/>
      <c r="BB443" s="352"/>
      <c r="BC443" s="352"/>
      <c r="BD443" s="352"/>
      <c r="BE443" s="352"/>
      <c r="BF443" s="352"/>
      <c r="BG443" s="352"/>
      <c r="BH443" s="352"/>
      <c r="BI443" s="352"/>
      <c r="BJ443" s="352"/>
      <c r="BK443" s="352"/>
      <c r="BL443" s="352"/>
      <c r="BM443" s="352"/>
      <c r="BN443" s="352"/>
      <c r="BO443" s="352"/>
    </row>
    <row r="444" spans="1:67" s="19" customFormat="1" ht="18.75" customHeight="1">
      <c r="A444" s="145"/>
      <c r="B444" s="317" t="s">
        <v>308</v>
      </c>
      <c r="C444" s="330"/>
      <c r="D444" s="330"/>
      <c r="E444" s="174"/>
      <c r="F444" s="174"/>
      <c r="G444" s="174"/>
      <c r="H444" s="458"/>
      <c r="I444" s="458"/>
      <c r="J444" s="458"/>
      <c r="K444" s="458"/>
      <c r="L444" s="458"/>
      <c r="M444" s="458"/>
      <c r="N444" s="1150"/>
      <c r="O444" s="1150"/>
      <c r="P444" s="1150"/>
      <c r="Q444" s="1150"/>
      <c r="R444" s="1150"/>
      <c r="S444" s="1150"/>
      <c r="T444" s="299"/>
      <c r="U444" s="153"/>
      <c r="V444" s="168"/>
      <c r="AK444" s="352"/>
      <c r="AL444" s="352"/>
      <c r="AM444" s="352"/>
      <c r="AN444" s="352"/>
      <c r="AO444" s="352"/>
      <c r="AP444" s="352"/>
      <c r="AQ444" s="352"/>
      <c r="AR444" s="352"/>
      <c r="AS444" s="352"/>
      <c r="AT444" s="352"/>
      <c r="AU444" s="352"/>
      <c r="AV444" s="352"/>
      <c r="AW444" s="352"/>
      <c r="AX444" s="352"/>
      <c r="AY444" s="352"/>
      <c r="AZ444" s="352"/>
      <c r="BA444" s="352"/>
      <c r="BB444" s="352"/>
      <c r="BC444" s="352"/>
      <c r="BD444" s="352"/>
      <c r="BE444" s="352"/>
      <c r="BF444" s="352"/>
      <c r="BG444" s="352"/>
      <c r="BH444" s="352"/>
      <c r="BI444" s="352"/>
      <c r="BJ444" s="352"/>
      <c r="BK444" s="352"/>
      <c r="BL444" s="352"/>
      <c r="BM444" s="352"/>
      <c r="BN444" s="352"/>
      <c r="BO444" s="352"/>
    </row>
    <row r="445" spans="1:67" s="117" customFormat="1" ht="18.75" customHeight="1">
      <c r="A445" s="112">
        <v>26</v>
      </c>
      <c r="B445" s="330" t="s">
        <v>309</v>
      </c>
      <c r="C445" s="330"/>
      <c r="D445" s="330"/>
      <c r="E445" s="174"/>
      <c r="F445" s="174"/>
      <c r="G445" s="174"/>
      <c r="H445" s="1422">
        <f>SUM(H446:M452)</f>
        <v>0</v>
      </c>
      <c r="I445" s="1422"/>
      <c r="J445" s="1422"/>
      <c r="K445" s="1422"/>
      <c r="L445" s="1422"/>
      <c r="M445" s="1422"/>
      <c r="N445" s="1422">
        <f>SUM(N446:S452)</f>
        <v>0</v>
      </c>
      <c r="O445" s="1422"/>
      <c r="P445" s="1422"/>
      <c r="Q445" s="1422"/>
      <c r="R445" s="1422"/>
      <c r="S445" s="1422"/>
      <c r="T445" s="114"/>
      <c r="U445" s="118"/>
      <c r="V445" s="116"/>
      <c r="AK445" s="181"/>
      <c r="AL445" s="181"/>
      <c r="AM445" s="181"/>
      <c r="AN445" s="181"/>
      <c r="AO445" s="181"/>
      <c r="AP445" s="181"/>
      <c r="AQ445" s="181"/>
      <c r="AR445" s="181"/>
      <c r="AS445" s="181"/>
      <c r="AT445" s="181"/>
      <c r="AU445" s="181"/>
      <c r="AV445" s="181"/>
      <c r="AW445" s="181"/>
      <c r="AX445" s="181"/>
      <c r="AY445" s="181"/>
      <c r="AZ445" s="181"/>
      <c r="BA445" s="181"/>
      <c r="BB445" s="181"/>
      <c r="BC445" s="181"/>
      <c r="BD445" s="181"/>
      <c r="BE445" s="181"/>
      <c r="BF445" s="181"/>
      <c r="BG445" s="181"/>
      <c r="BH445" s="181"/>
      <c r="BI445" s="181"/>
      <c r="BJ445" s="181"/>
      <c r="BK445" s="181"/>
      <c r="BL445" s="181"/>
      <c r="BM445" s="181"/>
      <c r="BN445" s="181"/>
      <c r="BO445" s="181"/>
    </row>
    <row r="446" spans="1:67" s="19" customFormat="1" ht="18.75" customHeight="1">
      <c r="A446" s="145"/>
      <c r="B446" s="317" t="s">
        <v>300</v>
      </c>
      <c r="C446" s="330"/>
      <c r="D446" s="330"/>
      <c r="E446" s="174"/>
      <c r="F446" s="174"/>
      <c r="G446" s="174"/>
      <c r="H446" s="1150"/>
      <c r="I446" s="1150"/>
      <c r="J446" s="1150"/>
      <c r="K446" s="1150"/>
      <c r="L446" s="1150"/>
      <c r="M446" s="1150"/>
      <c r="N446" s="1150"/>
      <c r="O446" s="1150"/>
      <c r="P446" s="1150"/>
      <c r="Q446" s="1150"/>
      <c r="R446" s="1150"/>
      <c r="S446" s="1150"/>
      <c r="T446" s="299"/>
      <c r="U446" s="153"/>
      <c r="V446" s="168"/>
      <c r="AK446" s="352"/>
      <c r="AL446" s="352"/>
      <c r="AM446" s="352"/>
      <c r="AN446" s="352"/>
      <c r="AO446" s="352"/>
      <c r="AP446" s="352"/>
      <c r="AQ446" s="352"/>
      <c r="AR446" s="352"/>
      <c r="AS446" s="352"/>
      <c r="AT446" s="352"/>
      <c r="AU446" s="352"/>
      <c r="AV446" s="352"/>
      <c r="AW446" s="352"/>
      <c r="AX446" s="352"/>
      <c r="AY446" s="352"/>
      <c r="AZ446" s="352"/>
      <c r="BA446" s="352"/>
      <c r="BB446" s="352"/>
      <c r="BC446" s="352"/>
      <c r="BD446" s="352"/>
      <c r="BE446" s="352"/>
      <c r="BF446" s="352"/>
      <c r="BG446" s="352"/>
      <c r="BH446" s="352"/>
      <c r="BI446" s="352"/>
      <c r="BJ446" s="352"/>
      <c r="BK446" s="352"/>
      <c r="BL446" s="352"/>
      <c r="BM446" s="352"/>
      <c r="BN446" s="352"/>
      <c r="BO446" s="352"/>
    </row>
    <row r="447" spans="1:67" s="19" customFormat="1" ht="18.75" customHeight="1">
      <c r="A447" s="145"/>
      <c r="B447" s="317" t="s">
        <v>310</v>
      </c>
      <c r="C447" s="330"/>
      <c r="D447" s="330"/>
      <c r="E447" s="174"/>
      <c r="F447" s="174"/>
      <c r="G447" s="174"/>
      <c r="H447" s="1150"/>
      <c r="I447" s="1150"/>
      <c r="J447" s="1150"/>
      <c r="K447" s="1150"/>
      <c r="L447" s="1150"/>
      <c r="M447" s="1150"/>
      <c r="N447" s="1150"/>
      <c r="O447" s="1150"/>
      <c r="P447" s="1150"/>
      <c r="Q447" s="1150"/>
      <c r="R447" s="1150"/>
      <c r="S447" s="1150"/>
      <c r="T447" s="299"/>
      <c r="U447" s="153"/>
      <c r="V447" s="168"/>
      <c r="AK447" s="352"/>
      <c r="AL447" s="352"/>
      <c r="AM447" s="352"/>
      <c r="AN447" s="352"/>
      <c r="AO447" s="352"/>
      <c r="AP447" s="352"/>
      <c r="AQ447" s="352"/>
      <c r="AR447" s="352"/>
      <c r="AS447" s="352"/>
      <c r="AT447" s="352"/>
      <c r="AU447" s="352"/>
      <c r="AV447" s="352"/>
      <c r="AW447" s="352"/>
      <c r="AX447" s="352"/>
      <c r="AY447" s="352"/>
      <c r="AZ447" s="352"/>
      <c r="BA447" s="352"/>
      <c r="BB447" s="352"/>
      <c r="BC447" s="352"/>
      <c r="BD447" s="352"/>
      <c r="BE447" s="352"/>
      <c r="BF447" s="352"/>
      <c r="BG447" s="352"/>
      <c r="BH447" s="352"/>
      <c r="BI447" s="352"/>
      <c r="BJ447" s="352"/>
      <c r="BK447" s="352"/>
      <c r="BL447" s="352"/>
      <c r="BM447" s="352"/>
      <c r="BN447" s="352"/>
      <c r="BO447" s="352"/>
    </row>
    <row r="448" spans="1:67" s="19" customFormat="1" ht="18.75" customHeight="1">
      <c r="A448" s="145"/>
      <c r="B448" s="317" t="s">
        <v>311</v>
      </c>
      <c r="C448" s="330"/>
      <c r="D448" s="330"/>
      <c r="E448" s="174"/>
      <c r="F448" s="174"/>
      <c r="G448" s="174"/>
      <c r="H448" s="1150"/>
      <c r="I448" s="1150"/>
      <c r="J448" s="1150"/>
      <c r="K448" s="1150"/>
      <c r="L448" s="1150"/>
      <c r="M448" s="1150"/>
      <c r="N448" s="1150"/>
      <c r="O448" s="1150"/>
      <c r="P448" s="1150"/>
      <c r="Q448" s="1150"/>
      <c r="R448" s="1150"/>
      <c r="S448" s="1150"/>
      <c r="T448" s="299"/>
      <c r="U448" s="153"/>
      <c r="V448" s="168"/>
      <c r="AK448" s="352"/>
      <c r="AL448" s="352"/>
      <c r="AM448" s="352"/>
      <c r="AN448" s="352"/>
      <c r="AO448" s="352"/>
      <c r="AP448" s="352"/>
      <c r="AQ448" s="352"/>
      <c r="AR448" s="352"/>
      <c r="AS448" s="352"/>
      <c r="AT448" s="352"/>
      <c r="AU448" s="352"/>
      <c r="AV448" s="352"/>
      <c r="AW448" s="352"/>
      <c r="AX448" s="352"/>
      <c r="AY448" s="352"/>
      <c r="AZ448" s="352"/>
      <c r="BA448" s="352"/>
      <c r="BB448" s="352"/>
      <c r="BC448" s="352"/>
      <c r="BD448" s="352"/>
      <c r="BE448" s="352"/>
      <c r="BF448" s="352"/>
      <c r="BG448" s="352"/>
      <c r="BH448" s="352"/>
      <c r="BI448" s="352"/>
      <c r="BJ448" s="352"/>
      <c r="BK448" s="352"/>
      <c r="BL448" s="352"/>
      <c r="BM448" s="352"/>
      <c r="BN448" s="352"/>
      <c r="BO448" s="352"/>
    </row>
    <row r="449" spans="1:67" s="19" customFormat="1" ht="18.75" customHeight="1">
      <c r="A449" s="145"/>
      <c r="B449" s="317" t="s">
        <v>312</v>
      </c>
      <c r="C449" s="330"/>
      <c r="D449" s="330"/>
      <c r="E449" s="174"/>
      <c r="F449" s="174"/>
      <c r="G449" s="174"/>
      <c r="H449" s="1150"/>
      <c r="I449" s="1150"/>
      <c r="J449" s="1150"/>
      <c r="K449" s="1150"/>
      <c r="L449" s="1150"/>
      <c r="M449" s="1150"/>
      <c r="N449" s="1150"/>
      <c r="O449" s="1150"/>
      <c r="P449" s="1150"/>
      <c r="Q449" s="1150"/>
      <c r="R449" s="1150"/>
      <c r="S449" s="1150"/>
      <c r="T449" s="299"/>
      <c r="U449" s="153"/>
      <c r="V449" s="168"/>
      <c r="AK449" s="352"/>
      <c r="AL449" s="352"/>
      <c r="AM449" s="352"/>
      <c r="AN449" s="352"/>
      <c r="AO449" s="352"/>
      <c r="AP449" s="352"/>
      <c r="AQ449" s="352"/>
      <c r="AR449" s="352"/>
      <c r="AS449" s="352"/>
      <c r="AT449" s="352"/>
      <c r="AU449" s="352"/>
      <c r="AV449" s="352"/>
      <c r="AW449" s="352"/>
      <c r="AX449" s="352"/>
      <c r="AY449" s="352"/>
      <c r="AZ449" s="352"/>
      <c r="BA449" s="352"/>
      <c r="BB449" s="352"/>
      <c r="BC449" s="352"/>
      <c r="BD449" s="352"/>
      <c r="BE449" s="352"/>
      <c r="BF449" s="352"/>
      <c r="BG449" s="352"/>
      <c r="BH449" s="352"/>
      <c r="BI449" s="352"/>
      <c r="BJ449" s="352"/>
      <c r="BK449" s="352"/>
      <c r="BL449" s="352"/>
      <c r="BM449" s="352"/>
      <c r="BN449" s="352"/>
      <c r="BO449" s="352"/>
    </row>
    <row r="450" spans="1:67" s="19" customFormat="1" ht="18.75" customHeight="1">
      <c r="A450" s="145"/>
      <c r="B450" s="317" t="s">
        <v>313</v>
      </c>
      <c r="C450" s="330"/>
      <c r="D450" s="330"/>
      <c r="E450" s="174"/>
      <c r="F450" s="174"/>
      <c r="G450" s="174"/>
      <c r="H450" s="458"/>
      <c r="I450" s="458"/>
      <c r="J450" s="458"/>
      <c r="K450" s="458"/>
      <c r="L450" s="458"/>
      <c r="M450" s="458"/>
      <c r="N450" s="1150"/>
      <c r="O450" s="1150"/>
      <c r="P450" s="1150"/>
      <c r="Q450" s="1150"/>
      <c r="R450" s="1150"/>
      <c r="S450" s="1150"/>
      <c r="T450" s="299"/>
      <c r="U450" s="153"/>
      <c r="V450" s="168"/>
      <c r="AK450" s="352"/>
      <c r="AL450" s="352"/>
      <c r="AM450" s="352"/>
      <c r="AN450" s="352"/>
      <c r="AO450" s="352"/>
      <c r="AP450" s="352"/>
      <c r="AQ450" s="352"/>
      <c r="AR450" s="352"/>
      <c r="AS450" s="352"/>
      <c r="AT450" s="352"/>
      <c r="AU450" s="352"/>
      <c r="AV450" s="352"/>
      <c r="AW450" s="352"/>
      <c r="AX450" s="352"/>
      <c r="AY450" s="352"/>
      <c r="AZ450" s="352"/>
      <c r="BA450" s="352"/>
      <c r="BB450" s="352"/>
      <c r="BC450" s="352"/>
      <c r="BD450" s="352"/>
      <c r="BE450" s="352"/>
      <c r="BF450" s="352"/>
      <c r="BG450" s="352"/>
      <c r="BH450" s="352"/>
      <c r="BI450" s="352"/>
      <c r="BJ450" s="352"/>
      <c r="BK450" s="352"/>
      <c r="BL450" s="352"/>
      <c r="BM450" s="352"/>
      <c r="BN450" s="352"/>
      <c r="BO450" s="352"/>
    </row>
    <row r="451" spans="1:67" s="19" customFormat="1" ht="18.75" customHeight="1">
      <c r="A451" s="145"/>
      <c r="B451" s="317" t="s">
        <v>110</v>
      </c>
      <c r="C451" s="330"/>
      <c r="D451" s="330"/>
      <c r="E451" s="174"/>
      <c r="F451" s="174"/>
      <c r="G451" s="174"/>
      <c r="H451" s="1150"/>
      <c r="I451" s="1150"/>
      <c r="J451" s="1150"/>
      <c r="K451" s="1150"/>
      <c r="L451" s="1150"/>
      <c r="M451" s="1150"/>
      <c r="N451" s="1150"/>
      <c r="O451" s="1150"/>
      <c r="P451" s="1150"/>
      <c r="Q451" s="1150"/>
      <c r="R451" s="1150"/>
      <c r="S451" s="1150"/>
      <c r="T451" s="299"/>
      <c r="U451" s="153" t="s">
        <v>314</v>
      </c>
      <c r="V451" s="168"/>
      <c r="AK451" s="352"/>
      <c r="AL451" s="352"/>
      <c r="AM451" s="352"/>
      <c r="AN451" s="352"/>
      <c r="AO451" s="352"/>
      <c r="AP451" s="352"/>
      <c r="AQ451" s="352"/>
      <c r="AR451" s="352"/>
      <c r="AS451" s="352"/>
      <c r="AT451" s="352"/>
      <c r="AU451" s="352"/>
      <c r="AV451" s="352"/>
      <c r="AW451" s="352"/>
      <c r="AX451" s="352"/>
      <c r="AY451" s="352"/>
      <c r="AZ451" s="352"/>
      <c r="BA451" s="352"/>
      <c r="BB451" s="352"/>
      <c r="BC451" s="352"/>
      <c r="BD451" s="352"/>
      <c r="BE451" s="352"/>
      <c r="BF451" s="352"/>
      <c r="BG451" s="352"/>
      <c r="BH451" s="352"/>
      <c r="BI451" s="352"/>
      <c r="BJ451" s="352"/>
      <c r="BK451" s="352"/>
      <c r="BL451" s="352"/>
      <c r="BM451" s="352"/>
      <c r="BN451" s="352"/>
      <c r="BO451" s="352"/>
    </row>
    <row r="452" spans="1:67" s="19" customFormat="1" ht="18.75" customHeight="1">
      <c r="A452" s="145"/>
      <c r="B452" s="317" t="s">
        <v>315</v>
      </c>
      <c r="C452" s="330"/>
      <c r="D452" s="330"/>
      <c r="E452" s="174"/>
      <c r="F452" s="174"/>
      <c r="G452" s="174"/>
      <c r="H452" s="1150"/>
      <c r="I452" s="1150"/>
      <c r="J452" s="1150"/>
      <c r="K452" s="1150"/>
      <c r="L452" s="1150"/>
      <c r="M452" s="1150"/>
      <c r="N452" s="1150"/>
      <c r="O452" s="1150"/>
      <c r="P452" s="1150"/>
      <c r="Q452" s="1150"/>
      <c r="R452" s="1150"/>
      <c r="S452" s="1150"/>
      <c r="T452" s="299"/>
      <c r="U452" s="365">
        <f>N455/895588</f>
        <v>744057.1185288324</v>
      </c>
      <c r="V452" s="472">
        <f>U453/U452*100-100</f>
        <v>45.91749870293427</v>
      </c>
      <c r="AK452" s="352"/>
      <c r="AL452" s="352"/>
      <c r="AM452" s="352"/>
      <c r="AN452" s="352"/>
      <c r="AO452" s="352"/>
      <c r="AP452" s="352"/>
      <c r="AQ452" s="352"/>
      <c r="AR452" s="352"/>
      <c r="AS452" s="352"/>
      <c r="AT452" s="352"/>
      <c r="AU452" s="352"/>
      <c r="AV452" s="352"/>
      <c r="AW452" s="352"/>
      <c r="AX452" s="352"/>
      <c r="AY452" s="352"/>
      <c r="AZ452" s="352"/>
      <c r="BA452" s="352"/>
      <c r="BB452" s="352"/>
      <c r="BC452" s="352"/>
      <c r="BD452" s="352"/>
      <c r="BE452" s="352"/>
      <c r="BF452" s="352"/>
      <c r="BG452" s="352"/>
      <c r="BH452" s="352"/>
      <c r="BI452" s="352"/>
      <c r="BJ452" s="352"/>
      <c r="BK452" s="352"/>
      <c r="BL452" s="352"/>
      <c r="BM452" s="352"/>
      <c r="BN452" s="352"/>
      <c r="BO452" s="352"/>
    </row>
    <row r="453" spans="1:67" s="117" customFormat="1" ht="18.75" customHeight="1">
      <c r="A453" s="112">
        <v>27</v>
      </c>
      <c r="B453" s="446" t="s">
        <v>316</v>
      </c>
      <c r="C453" s="330"/>
      <c r="D453" s="330"/>
      <c r="E453" s="174"/>
      <c r="F453" s="174"/>
      <c r="G453" s="174"/>
      <c r="H453" s="113"/>
      <c r="I453" s="1152">
        <f>SUM(H454:M456)</f>
        <v>812379735527</v>
      </c>
      <c r="J453" s="1152"/>
      <c r="K453" s="1152"/>
      <c r="L453" s="1152"/>
      <c r="M453" s="1152"/>
      <c r="N453" s="1152">
        <f>SUM(N454:S456)</f>
        <v>706337587511</v>
      </c>
      <c r="O453" s="1152"/>
      <c r="P453" s="1152"/>
      <c r="Q453" s="1152"/>
      <c r="R453" s="1152"/>
      <c r="S453" s="1152"/>
      <c r="T453" s="120">
        <v>0</v>
      </c>
      <c r="U453" s="115">
        <f>I455/732502</f>
        <v>1085709.5362783992</v>
      </c>
      <c r="V453" s="116"/>
      <c r="AK453" s="181"/>
      <c r="AL453" s="181"/>
      <c r="AM453" s="181"/>
      <c r="AN453" s="181"/>
      <c r="AO453" s="181"/>
      <c r="AP453" s="181"/>
      <c r="AQ453" s="181"/>
      <c r="AR453" s="181"/>
      <c r="AS453" s="181"/>
      <c r="AT453" s="181"/>
      <c r="AU453" s="181"/>
      <c r="AV453" s="181"/>
      <c r="AW453" s="181"/>
      <c r="AX453" s="181"/>
      <c r="AY453" s="181"/>
      <c r="AZ453" s="181"/>
      <c r="BA453" s="181"/>
      <c r="BB453" s="181"/>
      <c r="BC453" s="181"/>
      <c r="BD453" s="181"/>
      <c r="BE453" s="181"/>
      <c r="BF453" s="181"/>
      <c r="BG453" s="181"/>
      <c r="BH453" s="181"/>
      <c r="BI453" s="181"/>
      <c r="BJ453" s="181"/>
      <c r="BK453" s="181"/>
      <c r="BL453" s="181"/>
      <c r="BM453" s="181"/>
      <c r="BN453" s="181"/>
      <c r="BO453" s="181"/>
    </row>
    <row r="454" spans="1:67" s="464" customFormat="1" ht="18.75" customHeight="1">
      <c r="A454" s="473"/>
      <c r="B454" s="460" t="s">
        <v>300</v>
      </c>
      <c r="C454" s="322"/>
      <c r="D454" s="322"/>
      <c r="E454" s="323"/>
      <c r="F454" s="323"/>
      <c r="G454" s="323"/>
      <c r="H454" s="1414"/>
      <c r="I454" s="1414"/>
      <c r="J454" s="1414"/>
      <c r="K454" s="1414"/>
      <c r="L454" s="1414"/>
      <c r="M454" s="1414"/>
      <c r="N454" s="1414"/>
      <c r="O454" s="1414"/>
      <c r="P454" s="1414"/>
      <c r="Q454" s="1414"/>
      <c r="R454" s="1414"/>
      <c r="S454" s="1414"/>
      <c r="T454" s="461"/>
      <c r="U454" s="462">
        <f>81.79-100</f>
        <v>-18.209999999999994</v>
      </c>
      <c r="V454" s="463" t="s">
        <v>317</v>
      </c>
      <c r="AK454" s="599"/>
      <c r="AL454" s="599"/>
      <c r="AM454" s="599"/>
      <c r="AN454" s="599"/>
      <c r="AO454" s="599"/>
      <c r="AP454" s="599"/>
      <c r="AQ454" s="599"/>
      <c r="AR454" s="599"/>
      <c r="AS454" s="599"/>
      <c r="AT454" s="599"/>
      <c r="AU454" s="599"/>
      <c r="AV454" s="599"/>
      <c r="AW454" s="599"/>
      <c r="AX454" s="599"/>
      <c r="AY454" s="599"/>
      <c r="AZ454" s="599"/>
      <c r="BA454" s="599"/>
      <c r="BB454" s="599"/>
      <c r="BC454" s="599"/>
      <c r="BD454" s="599"/>
      <c r="BE454" s="599"/>
      <c r="BF454" s="599"/>
      <c r="BG454" s="599"/>
      <c r="BH454" s="599"/>
      <c r="BI454" s="599"/>
      <c r="BJ454" s="599"/>
      <c r="BK454" s="599"/>
      <c r="BL454" s="599"/>
      <c r="BM454" s="599"/>
      <c r="BN454" s="599"/>
      <c r="BO454" s="599"/>
    </row>
    <row r="455" spans="1:67" s="19" customFormat="1" ht="18.75" customHeight="1">
      <c r="A455" s="145"/>
      <c r="B455" s="317" t="s">
        <v>318</v>
      </c>
      <c r="C455" s="330"/>
      <c r="D455" s="330"/>
      <c r="E455" s="174"/>
      <c r="F455" s="174"/>
      <c r="G455" s="174"/>
      <c r="H455" s="146"/>
      <c r="I455" s="1156">
        <v>795284406743</v>
      </c>
      <c r="J455" s="1156"/>
      <c r="K455" s="1156"/>
      <c r="L455" s="1156"/>
      <c r="M455" s="1156"/>
      <c r="N455" s="1156">
        <f>N437</f>
        <v>666368626669</v>
      </c>
      <c r="O455" s="1156"/>
      <c r="P455" s="1156"/>
      <c r="Q455" s="1156"/>
      <c r="R455" s="1156"/>
      <c r="S455" s="1156"/>
      <c r="T455" s="299"/>
      <c r="U455" s="475">
        <f>I455/N455*100-100</f>
        <v>19.346015840874117</v>
      </c>
      <c r="V455" s="162" t="s">
        <v>319</v>
      </c>
      <c r="W455" s="162"/>
      <c r="X455" s="162"/>
      <c r="Y455" s="162"/>
      <c r="Z455" s="162"/>
      <c r="AK455" s="352"/>
      <c r="AL455" s="352"/>
      <c r="AM455" s="352"/>
      <c r="AN455" s="352"/>
      <c r="AO455" s="352"/>
      <c r="AP455" s="352"/>
      <c r="AQ455" s="352"/>
      <c r="AR455" s="352"/>
      <c r="AS455" s="352"/>
      <c r="AT455" s="352"/>
      <c r="AU455" s="352"/>
      <c r="AV455" s="352"/>
      <c r="AW455" s="352"/>
      <c r="AX455" s="352"/>
      <c r="AY455" s="352"/>
      <c r="AZ455" s="352"/>
      <c r="BA455" s="352"/>
      <c r="BB455" s="352"/>
      <c r="BC455" s="352"/>
      <c r="BD455" s="352"/>
      <c r="BE455" s="352"/>
      <c r="BF455" s="352"/>
      <c r="BG455" s="352"/>
      <c r="BH455" s="352"/>
      <c r="BI455" s="352"/>
      <c r="BJ455" s="352"/>
      <c r="BK455" s="352"/>
      <c r="BL455" s="352"/>
      <c r="BM455" s="352"/>
      <c r="BN455" s="352"/>
      <c r="BO455" s="352"/>
    </row>
    <row r="456" spans="1:67" s="19" customFormat="1" ht="18.75" customHeight="1">
      <c r="A456" s="145"/>
      <c r="B456" s="317" t="s">
        <v>320</v>
      </c>
      <c r="C456" s="330"/>
      <c r="D456" s="330"/>
      <c r="E456" s="174"/>
      <c r="F456" s="174"/>
      <c r="G456" s="174"/>
      <c r="H456" s="1156">
        <v>17095328784</v>
      </c>
      <c r="I456" s="1156"/>
      <c r="J456" s="1156"/>
      <c r="K456" s="1156"/>
      <c r="L456" s="1156"/>
      <c r="M456" s="1156"/>
      <c r="N456" s="1156">
        <f>N438</f>
        <v>39968960842</v>
      </c>
      <c r="O456" s="1156"/>
      <c r="P456" s="1156"/>
      <c r="Q456" s="1156"/>
      <c r="R456" s="1156"/>
      <c r="S456" s="1156"/>
      <c r="T456" s="299"/>
      <c r="U456" s="1156"/>
      <c r="V456" s="1156"/>
      <c r="W456" s="1156"/>
      <c r="X456" s="1156"/>
      <c r="Y456" s="1156"/>
      <c r="Z456" s="1156"/>
      <c r="AK456" s="352"/>
      <c r="AL456" s="352"/>
      <c r="AM456" s="352"/>
      <c r="AN456" s="352"/>
      <c r="AO456" s="352"/>
      <c r="AP456" s="352"/>
      <c r="AQ456" s="352"/>
      <c r="AR456" s="352"/>
      <c r="AS456" s="352"/>
      <c r="AT456" s="352"/>
      <c r="AU456" s="352"/>
      <c r="AV456" s="352"/>
      <c r="AW456" s="352"/>
      <c r="AX456" s="352"/>
      <c r="AY456" s="352"/>
      <c r="AZ456" s="352"/>
      <c r="BA456" s="352"/>
      <c r="BB456" s="352"/>
      <c r="BC456" s="352"/>
      <c r="BD456" s="352"/>
      <c r="BE456" s="352"/>
      <c r="BF456" s="352"/>
      <c r="BG456" s="352"/>
      <c r="BH456" s="352"/>
      <c r="BI456" s="352"/>
      <c r="BJ456" s="352"/>
      <c r="BK456" s="352"/>
      <c r="BL456" s="352"/>
      <c r="BM456" s="352"/>
      <c r="BN456" s="352"/>
      <c r="BO456" s="352"/>
    </row>
    <row r="457" spans="1:67" s="117" customFormat="1" ht="18.75" customHeight="1">
      <c r="A457" s="112">
        <v>28</v>
      </c>
      <c r="B457" s="330" t="s">
        <v>321</v>
      </c>
      <c r="C457" s="330"/>
      <c r="D457" s="330"/>
      <c r="E457" s="174"/>
      <c r="F457" s="174"/>
      <c r="G457" s="174"/>
      <c r="H457" s="1152" t="str">
        <f>H434</f>
        <v>Kỳ này</v>
      </c>
      <c r="I457" s="1152"/>
      <c r="J457" s="1152"/>
      <c r="K457" s="1152"/>
      <c r="L457" s="1152"/>
      <c r="M457" s="1152"/>
      <c r="N457" s="1153" t="s">
        <v>297</v>
      </c>
      <c r="O457" s="1153"/>
      <c r="P457" s="1153"/>
      <c r="Q457" s="1153"/>
      <c r="R457" s="1153"/>
      <c r="S457" s="1153"/>
      <c r="T457" s="114"/>
      <c r="U457" s="118"/>
      <c r="V457" s="116"/>
      <c r="AK457" s="181"/>
      <c r="AL457" s="181"/>
      <c r="AM457" s="181"/>
      <c r="AN457" s="181"/>
      <c r="AO457" s="181"/>
      <c r="AP457" s="181"/>
      <c r="AQ457" s="181"/>
      <c r="AR457" s="181"/>
      <c r="AS457" s="181"/>
      <c r="AT457" s="181"/>
      <c r="AU457" s="181"/>
      <c r="AV457" s="181"/>
      <c r="AW457" s="181"/>
      <c r="AX457" s="181"/>
      <c r="AY457" s="181"/>
      <c r="AZ457" s="181"/>
      <c r="BA457" s="181"/>
      <c r="BB457" s="181"/>
      <c r="BC457" s="181"/>
      <c r="BD457" s="181"/>
      <c r="BE457" s="181"/>
      <c r="BF457" s="181"/>
      <c r="BG457" s="181"/>
      <c r="BH457" s="181"/>
      <c r="BI457" s="181"/>
      <c r="BJ457" s="181"/>
      <c r="BK457" s="181"/>
      <c r="BL457" s="181"/>
      <c r="BM457" s="181"/>
      <c r="BN457" s="181"/>
      <c r="BO457" s="181"/>
    </row>
    <row r="458" spans="1:67" s="19" customFormat="1" ht="18.75" customHeight="1">
      <c r="A458" s="145"/>
      <c r="B458" s="317" t="s">
        <v>322</v>
      </c>
      <c r="C458" s="330"/>
      <c r="D458" s="330"/>
      <c r="E458" s="174"/>
      <c r="F458" s="174"/>
      <c r="G458" s="174"/>
      <c r="H458" s="1156"/>
      <c r="I458" s="1156"/>
      <c r="J458" s="1156"/>
      <c r="K458" s="1156"/>
      <c r="L458" s="1156"/>
      <c r="M458" s="1156"/>
      <c r="N458" s="1156"/>
      <c r="O458" s="1156"/>
      <c r="P458" s="1156"/>
      <c r="Q458" s="1156"/>
      <c r="R458" s="1156"/>
      <c r="S458" s="1156"/>
      <c r="T458" s="299"/>
      <c r="U458" s="153"/>
      <c r="V458" s="168"/>
      <c r="AK458" s="352"/>
      <c r="AL458" s="352"/>
      <c r="AM458" s="352"/>
      <c r="AN458" s="352"/>
      <c r="AO458" s="352"/>
      <c r="AP458" s="352"/>
      <c r="AQ458" s="352"/>
      <c r="AR458" s="352"/>
      <c r="AS458" s="352"/>
      <c r="AT458" s="352"/>
      <c r="AU458" s="352"/>
      <c r="AV458" s="352"/>
      <c r="AW458" s="352"/>
      <c r="AX458" s="352"/>
      <c r="AY458" s="352"/>
      <c r="AZ458" s="352"/>
      <c r="BA458" s="352"/>
      <c r="BB458" s="352"/>
      <c r="BC458" s="352"/>
      <c r="BD458" s="352"/>
      <c r="BE458" s="352"/>
      <c r="BF458" s="352"/>
      <c r="BG458" s="352"/>
      <c r="BH458" s="352"/>
      <c r="BI458" s="352"/>
      <c r="BJ458" s="352"/>
      <c r="BK458" s="352"/>
      <c r="BL458" s="352"/>
      <c r="BM458" s="352"/>
      <c r="BN458" s="352"/>
      <c r="BO458" s="352"/>
    </row>
    <row r="459" spans="1:67" s="19" customFormat="1" ht="18.75" customHeight="1">
      <c r="A459" s="145"/>
      <c r="B459" s="317" t="s">
        <v>323</v>
      </c>
      <c r="C459" s="330"/>
      <c r="D459" s="330"/>
      <c r="E459" s="174"/>
      <c r="F459" s="174"/>
      <c r="G459" s="174"/>
      <c r="H459" s="1156">
        <v>696061793525</v>
      </c>
      <c r="I459" s="1156"/>
      <c r="J459" s="1156"/>
      <c r="K459" s="1156"/>
      <c r="L459" s="1156"/>
      <c r="M459" s="1156"/>
      <c r="N459" s="1156">
        <v>577542192034</v>
      </c>
      <c r="O459" s="1156"/>
      <c r="P459" s="1156"/>
      <c r="Q459" s="1156"/>
      <c r="R459" s="1156"/>
      <c r="S459" s="1156"/>
      <c r="T459" s="299"/>
      <c r="U459" s="153"/>
      <c r="V459" s="168"/>
      <c r="AK459" s="352"/>
      <c r="AL459" s="352"/>
      <c r="AM459" s="352"/>
      <c r="AN459" s="352"/>
      <c r="AO459" s="352"/>
      <c r="AP459" s="352"/>
      <c r="AQ459" s="352"/>
      <c r="AR459" s="352"/>
      <c r="AS459" s="352"/>
      <c r="AT459" s="352"/>
      <c r="AU459" s="352"/>
      <c r="AV459" s="352"/>
      <c r="AW459" s="352"/>
      <c r="AX459" s="352"/>
      <c r="AY459" s="352"/>
      <c r="AZ459" s="352"/>
      <c r="BA459" s="352"/>
      <c r="BB459" s="352"/>
      <c r="BC459" s="352"/>
      <c r="BD459" s="352"/>
      <c r="BE459" s="352"/>
      <c r="BF459" s="352"/>
      <c r="BG459" s="352"/>
      <c r="BH459" s="352"/>
      <c r="BI459" s="352"/>
      <c r="BJ459" s="352"/>
      <c r="BK459" s="352"/>
      <c r="BL459" s="352"/>
      <c r="BM459" s="352"/>
      <c r="BN459" s="352"/>
      <c r="BO459" s="352"/>
    </row>
    <row r="460" spans="1:67" s="19" customFormat="1" ht="18.75" customHeight="1">
      <c r="A460" s="145"/>
      <c r="B460" s="317" t="s">
        <v>324</v>
      </c>
      <c r="C460" s="330"/>
      <c r="D460" s="330"/>
      <c r="E460" s="174"/>
      <c r="F460" s="174"/>
      <c r="G460" s="174"/>
      <c r="H460" s="1156">
        <v>16795853400</v>
      </c>
      <c r="I460" s="1156"/>
      <c r="J460" s="1156"/>
      <c r="K460" s="1156"/>
      <c r="L460" s="1156"/>
      <c r="M460" s="1156"/>
      <c r="N460" s="1156">
        <v>39968326466</v>
      </c>
      <c r="O460" s="1156"/>
      <c r="P460" s="1156"/>
      <c r="Q460" s="1156"/>
      <c r="R460" s="1156"/>
      <c r="S460" s="1156"/>
      <c r="T460" s="299"/>
      <c r="U460" s="153"/>
      <c r="V460" s="168"/>
      <c r="AK460" s="352"/>
      <c r="AL460" s="352"/>
      <c r="AM460" s="352"/>
      <c r="AN460" s="352"/>
      <c r="AO460" s="352"/>
      <c r="AP460" s="352"/>
      <c r="AQ460" s="352"/>
      <c r="AR460" s="352"/>
      <c r="AS460" s="352"/>
      <c r="AT460" s="352"/>
      <c r="AU460" s="352"/>
      <c r="AV460" s="352"/>
      <c r="AW460" s="352"/>
      <c r="AX460" s="352"/>
      <c r="AY460" s="352"/>
      <c r="AZ460" s="352"/>
      <c r="BA460" s="352"/>
      <c r="BB460" s="352"/>
      <c r="BC460" s="352"/>
      <c r="BD460" s="352"/>
      <c r="BE460" s="352"/>
      <c r="BF460" s="352"/>
      <c r="BG460" s="352"/>
      <c r="BH460" s="352"/>
      <c r="BI460" s="352"/>
      <c r="BJ460" s="352"/>
      <c r="BK460" s="352"/>
      <c r="BL460" s="352"/>
      <c r="BM460" s="352"/>
      <c r="BN460" s="352"/>
      <c r="BO460" s="352"/>
    </row>
    <row r="461" spans="1:67" s="19" customFormat="1" ht="18.75" customHeight="1">
      <c r="A461" s="145"/>
      <c r="B461" s="317" t="s">
        <v>325</v>
      </c>
      <c r="C461" s="330"/>
      <c r="D461" s="330"/>
      <c r="E461" s="174"/>
      <c r="F461" s="174"/>
      <c r="G461" s="174"/>
      <c r="H461" s="354"/>
      <c r="I461" s="354"/>
      <c r="J461" s="354"/>
      <c r="K461" s="354"/>
      <c r="L461" s="354"/>
      <c r="M461" s="354"/>
      <c r="N461" s="1156"/>
      <c r="O461" s="1156"/>
      <c r="P461" s="1156"/>
      <c r="Q461" s="1156"/>
      <c r="R461" s="1156"/>
      <c r="S461" s="1156"/>
      <c r="T461" s="299"/>
      <c r="U461" s="153"/>
      <c r="V461" s="168"/>
      <c r="AK461" s="352"/>
      <c r="AL461" s="352"/>
      <c r="AM461" s="352"/>
      <c r="AN461" s="352"/>
      <c r="AO461" s="352"/>
      <c r="AP461" s="352"/>
      <c r="AQ461" s="352"/>
      <c r="AR461" s="352"/>
      <c r="AS461" s="352"/>
      <c r="AT461" s="352"/>
      <c r="AU461" s="352"/>
      <c r="AV461" s="352"/>
      <c r="AW461" s="352"/>
      <c r="AX461" s="352"/>
      <c r="AY461" s="352"/>
      <c r="AZ461" s="352"/>
      <c r="BA461" s="352"/>
      <c r="BB461" s="352"/>
      <c r="BC461" s="352"/>
      <c r="BD461" s="352"/>
      <c r="BE461" s="352"/>
      <c r="BF461" s="352"/>
      <c r="BG461" s="352"/>
      <c r="BH461" s="352"/>
      <c r="BI461" s="352"/>
      <c r="BJ461" s="352"/>
      <c r="BK461" s="352"/>
      <c r="BL461" s="352"/>
      <c r="BM461" s="352"/>
      <c r="BN461" s="352"/>
      <c r="BO461" s="352"/>
    </row>
    <row r="462" spans="1:67" s="19" customFormat="1" ht="18.75" customHeight="1">
      <c r="A462" s="145"/>
      <c r="B462" s="317" t="s">
        <v>326</v>
      </c>
      <c r="C462" s="330"/>
      <c r="D462" s="330"/>
      <c r="E462" s="174"/>
      <c r="F462" s="174"/>
      <c r="G462" s="174"/>
      <c r="H462" s="1156"/>
      <c r="I462" s="1156"/>
      <c r="J462" s="1156"/>
      <c r="K462" s="1156"/>
      <c r="L462" s="1156"/>
      <c r="M462" s="1156"/>
      <c r="N462" s="1156"/>
      <c r="O462" s="1156"/>
      <c r="P462" s="1156"/>
      <c r="Q462" s="1156"/>
      <c r="R462" s="1156"/>
      <c r="S462" s="1156"/>
      <c r="T462" s="299"/>
      <c r="U462" s="153"/>
      <c r="V462" s="168"/>
      <c r="AK462" s="352"/>
      <c r="AL462" s="352"/>
      <c r="AM462" s="352"/>
      <c r="AN462" s="352"/>
      <c r="AO462" s="352"/>
      <c r="AP462" s="352"/>
      <c r="AQ462" s="352"/>
      <c r="AR462" s="352"/>
      <c r="AS462" s="352"/>
      <c r="AT462" s="352"/>
      <c r="AU462" s="352"/>
      <c r="AV462" s="352"/>
      <c r="AW462" s="352"/>
      <c r="AX462" s="352"/>
      <c r="AY462" s="352"/>
      <c r="AZ462" s="352"/>
      <c r="BA462" s="352"/>
      <c r="BB462" s="352"/>
      <c r="BC462" s="352"/>
      <c r="BD462" s="352"/>
      <c r="BE462" s="352"/>
      <c r="BF462" s="352"/>
      <c r="BG462" s="352"/>
      <c r="BH462" s="352"/>
      <c r="BI462" s="352"/>
      <c r="BJ462" s="352"/>
      <c r="BK462" s="352"/>
      <c r="BL462" s="352"/>
      <c r="BM462" s="352"/>
      <c r="BN462" s="352"/>
      <c r="BO462" s="352"/>
    </row>
    <row r="463" spans="1:67" s="19" customFormat="1" ht="18.75" customHeight="1">
      <c r="A463" s="145"/>
      <c r="B463" s="317" t="s">
        <v>327</v>
      </c>
      <c r="C463" s="330"/>
      <c r="D463" s="330"/>
      <c r="E463" s="174"/>
      <c r="F463" s="174"/>
      <c r="G463" s="174"/>
      <c r="H463" s="354"/>
      <c r="I463" s="354"/>
      <c r="J463" s="354"/>
      <c r="K463" s="354"/>
      <c r="L463" s="354"/>
      <c r="M463" s="354"/>
      <c r="N463" s="1156"/>
      <c r="O463" s="1156"/>
      <c r="P463" s="1156"/>
      <c r="Q463" s="1156"/>
      <c r="R463" s="1156"/>
      <c r="S463" s="1156"/>
      <c r="T463" s="299"/>
      <c r="U463" s="153"/>
      <c r="V463" s="168"/>
      <c r="AK463" s="352"/>
      <c r="AL463" s="352"/>
      <c r="AM463" s="352"/>
      <c r="AN463" s="352"/>
      <c r="AO463" s="352"/>
      <c r="AP463" s="352"/>
      <c r="AQ463" s="352"/>
      <c r="AR463" s="352"/>
      <c r="AS463" s="352"/>
      <c r="AT463" s="352"/>
      <c r="AU463" s="352"/>
      <c r="AV463" s="352"/>
      <c r="AW463" s="352"/>
      <c r="AX463" s="352"/>
      <c r="AY463" s="352"/>
      <c r="AZ463" s="352"/>
      <c r="BA463" s="352"/>
      <c r="BB463" s="352"/>
      <c r="BC463" s="352"/>
      <c r="BD463" s="352"/>
      <c r="BE463" s="352"/>
      <c r="BF463" s="352"/>
      <c r="BG463" s="352"/>
      <c r="BH463" s="352"/>
      <c r="BI463" s="352"/>
      <c r="BJ463" s="352"/>
      <c r="BK463" s="352"/>
      <c r="BL463" s="352"/>
      <c r="BM463" s="352"/>
      <c r="BN463" s="352"/>
      <c r="BO463" s="352"/>
    </row>
    <row r="464" spans="1:67" s="19" customFormat="1" ht="18.75" customHeight="1">
      <c r="A464" s="145"/>
      <c r="B464" s="317" t="s">
        <v>328</v>
      </c>
      <c r="C464" s="330"/>
      <c r="D464" s="330"/>
      <c r="E464" s="174"/>
      <c r="F464" s="174"/>
      <c r="G464" s="174"/>
      <c r="H464" s="1156"/>
      <c r="I464" s="1156"/>
      <c r="J464" s="1156"/>
      <c r="K464" s="1156"/>
      <c r="L464" s="1156"/>
      <c r="M464" s="1156"/>
      <c r="N464" s="1156"/>
      <c r="O464" s="1156"/>
      <c r="P464" s="1156"/>
      <c r="Q464" s="1156"/>
      <c r="R464" s="1156"/>
      <c r="S464" s="1156"/>
      <c r="T464" s="299"/>
      <c r="U464" s="153"/>
      <c r="V464" s="168"/>
      <c r="AK464" s="352"/>
      <c r="AL464" s="352"/>
      <c r="AM464" s="352"/>
      <c r="AN464" s="352"/>
      <c r="AO464" s="352"/>
      <c r="AP464" s="352"/>
      <c r="AQ464" s="352"/>
      <c r="AR464" s="352"/>
      <c r="AS464" s="352"/>
      <c r="AT464" s="352"/>
      <c r="AU464" s="352"/>
      <c r="AV464" s="352"/>
      <c r="AW464" s="352"/>
      <c r="AX464" s="352"/>
      <c r="AY464" s="352"/>
      <c r="AZ464" s="352"/>
      <c r="BA464" s="352"/>
      <c r="BB464" s="352"/>
      <c r="BC464" s="352"/>
      <c r="BD464" s="352"/>
      <c r="BE464" s="352"/>
      <c r="BF464" s="352"/>
      <c r="BG464" s="352"/>
      <c r="BH464" s="352"/>
      <c r="BI464" s="352"/>
      <c r="BJ464" s="352"/>
      <c r="BK464" s="352"/>
      <c r="BL464" s="352"/>
      <c r="BM464" s="352"/>
      <c r="BN464" s="352"/>
      <c r="BO464" s="352"/>
    </row>
    <row r="465" spans="1:67" s="19" customFormat="1" ht="18.75" customHeight="1">
      <c r="A465" s="145"/>
      <c r="B465" s="317" t="s">
        <v>329</v>
      </c>
      <c r="C465" s="330"/>
      <c r="D465" s="330"/>
      <c r="E465" s="174"/>
      <c r="F465" s="174"/>
      <c r="G465" s="174"/>
      <c r="H465" s="354"/>
      <c r="I465" s="354"/>
      <c r="J465" s="354"/>
      <c r="K465" s="354"/>
      <c r="L465" s="354"/>
      <c r="M465" s="354"/>
      <c r="N465" s="1156"/>
      <c r="O465" s="1156"/>
      <c r="P465" s="1156"/>
      <c r="Q465" s="1156"/>
      <c r="R465" s="1156"/>
      <c r="S465" s="1156"/>
      <c r="T465" s="299"/>
      <c r="U465" s="476"/>
      <c r="V465" s="168"/>
      <c r="AK465" s="352"/>
      <c r="AL465" s="352"/>
      <c r="AM465" s="352"/>
      <c r="AN465" s="352"/>
      <c r="AO465" s="352"/>
      <c r="AP465" s="352"/>
      <c r="AQ465" s="352"/>
      <c r="AR465" s="352"/>
      <c r="AS465" s="352"/>
      <c r="AT465" s="352"/>
      <c r="AU465" s="352"/>
      <c r="AV465" s="352"/>
      <c r="AW465" s="352"/>
      <c r="AX465" s="352"/>
      <c r="AY465" s="352"/>
      <c r="AZ465" s="352"/>
      <c r="BA465" s="352"/>
      <c r="BB465" s="352"/>
      <c r="BC465" s="352"/>
      <c r="BD465" s="352"/>
      <c r="BE465" s="352"/>
      <c r="BF465" s="352"/>
      <c r="BG465" s="352"/>
      <c r="BH465" s="352"/>
      <c r="BI465" s="352"/>
      <c r="BJ465" s="352"/>
      <c r="BK465" s="352"/>
      <c r="BL465" s="352"/>
      <c r="BM465" s="352"/>
      <c r="BN465" s="352"/>
      <c r="BO465" s="352"/>
    </row>
    <row r="466" spans="1:67" s="19" customFormat="1" ht="18.75" customHeight="1">
      <c r="A466" s="145"/>
      <c r="B466" s="441" t="s">
        <v>330</v>
      </c>
      <c r="C466" s="330"/>
      <c r="D466" s="330"/>
      <c r="E466" s="174"/>
      <c r="F466" s="174"/>
      <c r="G466" s="174"/>
      <c r="H466" s="1151"/>
      <c r="I466" s="1151"/>
      <c r="J466" s="1151"/>
      <c r="K466" s="1151"/>
      <c r="L466" s="1151"/>
      <c r="M466" s="1151"/>
      <c r="N466" s="1156">
        <v>-307324200</v>
      </c>
      <c r="O466" s="1156"/>
      <c r="P466" s="1156"/>
      <c r="Q466" s="1156"/>
      <c r="R466" s="1156"/>
      <c r="S466" s="1156"/>
      <c r="T466" s="299"/>
      <c r="U466" s="171"/>
      <c r="V466" s="168"/>
      <c r="AK466" s="352"/>
      <c r="AL466" s="352"/>
      <c r="AM466" s="352"/>
      <c r="AN466" s="352"/>
      <c r="AO466" s="352"/>
      <c r="AP466" s="352"/>
      <c r="AQ466" s="352"/>
      <c r="AR466" s="352"/>
      <c r="AS466" s="352"/>
      <c r="AT466" s="352"/>
      <c r="AU466" s="352"/>
      <c r="AV466" s="352"/>
      <c r="AW466" s="352"/>
      <c r="AX466" s="352"/>
      <c r="AY466" s="352"/>
      <c r="AZ466" s="352"/>
      <c r="BA466" s="352"/>
      <c r="BB466" s="352"/>
      <c r="BC466" s="352"/>
      <c r="BD466" s="352"/>
      <c r="BE466" s="352"/>
      <c r="BF466" s="352"/>
      <c r="BG466" s="352"/>
      <c r="BH466" s="352"/>
      <c r="BI466" s="352"/>
      <c r="BJ466" s="352"/>
      <c r="BK466" s="352"/>
      <c r="BL466" s="352"/>
      <c r="BM466" s="352"/>
      <c r="BN466" s="352"/>
      <c r="BO466" s="352"/>
    </row>
    <row r="467" spans="1:67" s="117" customFormat="1" ht="18.75" customHeight="1">
      <c r="A467" s="112"/>
      <c r="B467" s="330"/>
      <c r="C467" s="330" t="s">
        <v>1528</v>
      </c>
      <c r="D467" s="330"/>
      <c r="E467" s="174"/>
      <c r="F467" s="174"/>
      <c r="G467" s="174"/>
      <c r="H467" s="1152">
        <f>SUM(H458:M466)</f>
        <v>712857646925</v>
      </c>
      <c r="I467" s="1152"/>
      <c r="J467" s="1152"/>
      <c r="K467" s="1152"/>
      <c r="L467" s="1152"/>
      <c r="M467" s="1152"/>
      <c r="N467" s="1152">
        <f>SUM(N458:S466)</f>
        <v>617203194300</v>
      </c>
      <c r="O467" s="1152"/>
      <c r="P467" s="1152"/>
      <c r="Q467" s="1152"/>
      <c r="R467" s="1152"/>
      <c r="S467" s="1152"/>
      <c r="T467" s="120">
        <v>0</v>
      </c>
      <c r="U467" s="477"/>
      <c r="V467" s="116"/>
      <c r="AK467" s="181"/>
      <c r="AL467" s="181"/>
      <c r="AM467" s="181"/>
      <c r="AN467" s="181"/>
      <c r="AO467" s="181"/>
      <c r="AP467" s="181"/>
      <c r="AQ467" s="181"/>
      <c r="AR467" s="181"/>
      <c r="AS467" s="181"/>
      <c r="AT467" s="181"/>
      <c r="AU467" s="181"/>
      <c r="AV467" s="181"/>
      <c r="AW467" s="181"/>
      <c r="AX467" s="181"/>
      <c r="AY467" s="181"/>
      <c r="AZ467" s="181"/>
      <c r="BA467" s="181"/>
      <c r="BB467" s="181"/>
      <c r="BC467" s="181"/>
      <c r="BD467" s="181"/>
      <c r="BE467" s="181"/>
      <c r="BF467" s="181"/>
      <c r="BG467" s="181"/>
      <c r="BH467" s="181"/>
      <c r="BI467" s="181"/>
      <c r="BJ467" s="181"/>
      <c r="BK467" s="181"/>
      <c r="BL467" s="181"/>
      <c r="BM467" s="181"/>
      <c r="BN467" s="181"/>
      <c r="BO467" s="181"/>
    </row>
    <row r="468" spans="1:67" s="117" customFormat="1" ht="18.75" customHeight="1">
      <c r="A468" s="112">
        <v>29</v>
      </c>
      <c r="B468" s="330" t="s">
        <v>331</v>
      </c>
      <c r="C468" s="330"/>
      <c r="D468" s="330"/>
      <c r="E468" s="174"/>
      <c r="F468" s="174"/>
      <c r="G468" s="174"/>
      <c r="H468" s="1179" t="str">
        <f>H457</f>
        <v>Kỳ này</v>
      </c>
      <c r="I468" s="1179"/>
      <c r="J468" s="1179"/>
      <c r="K468" s="1179"/>
      <c r="L468" s="1179"/>
      <c r="M468" s="1179"/>
      <c r="N468" s="1153" t="s">
        <v>297</v>
      </c>
      <c r="O468" s="1153"/>
      <c r="P468" s="1153"/>
      <c r="Q468" s="1153"/>
      <c r="R468" s="1153"/>
      <c r="S468" s="1153"/>
      <c r="T468" s="114"/>
      <c r="U468" s="478"/>
      <c r="V468" s="116"/>
      <c r="AK468" s="181"/>
      <c r="AL468" s="181"/>
      <c r="AM468" s="181"/>
      <c r="AN468" s="181"/>
      <c r="AO468" s="181"/>
      <c r="AP468" s="181"/>
      <c r="AQ468" s="181"/>
      <c r="AR468" s="181"/>
      <c r="AS468" s="181"/>
      <c r="AT468" s="181"/>
      <c r="AU468" s="181"/>
      <c r="AV468" s="181"/>
      <c r="AW468" s="181"/>
      <c r="AX468" s="181"/>
      <c r="AY468" s="181"/>
      <c r="AZ468" s="181"/>
      <c r="BA468" s="181"/>
      <c r="BB468" s="181"/>
      <c r="BC468" s="181"/>
      <c r="BD468" s="181"/>
      <c r="BE468" s="181"/>
      <c r="BF468" s="181"/>
      <c r="BG468" s="181"/>
      <c r="BH468" s="181"/>
      <c r="BI468" s="181"/>
      <c r="BJ468" s="181"/>
      <c r="BK468" s="181"/>
      <c r="BL468" s="181"/>
      <c r="BM468" s="181"/>
      <c r="BN468" s="181"/>
      <c r="BO468" s="181"/>
    </row>
    <row r="469" spans="1:67" s="19" customFormat="1" ht="16.5" customHeight="1">
      <c r="A469" s="145"/>
      <c r="B469" s="317" t="s">
        <v>332</v>
      </c>
      <c r="C469" s="330"/>
      <c r="D469" s="330"/>
      <c r="E469" s="174"/>
      <c r="F469" s="174"/>
      <c r="G469" s="174"/>
      <c r="H469" s="1178">
        <v>126837533</v>
      </c>
      <c r="I469" s="1178"/>
      <c r="J469" s="1178"/>
      <c r="K469" s="1178"/>
      <c r="L469" s="1178"/>
      <c r="M469" s="1178"/>
      <c r="N469" s="1409">
        <v>276156399</v>
      </c>
      <c r="O469" s="1409"/>
      <c r="P469" s="1409"/>
      <c r="Q469" s="1409"/>
      <c r="R469" s="1409"/>
      <c r="S469" s="1409"/>
      <c r="T469" s="299"/>
      <c r="U469" s="1178">
        <v>4009674001</v>
      </c>
      <c r="V469" s="1178"/>
      <c r="W469" s="1178"/>
      <c r="X469" s="1178"/>
      <c r="Y469" s="1178"/>
      <c r="Z469" s="1178"/>
      <c r="AK469" s="352"/>
      <c r="AL469" s="352"/>
      <c r="AM469" s="352"/>
      <c r="AN469" s="352"/>
      <c r="AO469" s="352"/>
      <c r="AP469" s="352"/>
      <c r="AQ469" s="352"/>
      <c r="AR469" s="352"/>
      <c r="AS469" s="352"/>
      <c r="AT469" s="352"/>
      <c r="AU469" s="352"/>
      <c r="AV469" s="352"/>
      <c r="AW469" s="352"/>
      <c r="AX469" s="352"/>
      <c r="AY469" s="352"/>
      <c r="AZ469" s="352"/>
      <c r="BA469" s="352"/>
      <c r="BB469" s="352"/>
      <c r="BC469" s="352"/>
      <c r="BD469" s="352"/>
      <c r="BE469" s="352"/>
      <c r="BF469" s="352"/>
      <c r="BG469" s="352"/>
      <c r="BH469" s="352"/>
      <c r="BI469" s="352"/>
      <c r="BJ469" s="352"/>
      <c r="BK469" s="352"/>
      <c r="BL469" s="352"/>
      <c r="BM469" s="352"/>
      <c r="BN469" s="352"/>
      <c r="BO469" s="352"/>
    </row>
    <row r="470" spans="1:67" s="19" customFormat="1" ht="16.5" customHeight="1">
      <c r="A470" s="145"/>
      <c r="B470" s="317" t="s">
        <v>333</v>
      </c>
      <c r="C470" s="330"/>
      <c r="D470" s="330"/>
      <c r="E470" s="174"/>
      <c r="F470" s="174"/>
      <c r="G470" s="174"/>
      <c r="H470" s="1178">
        <v>0</v>
      </c>
      <c r="I470" s="1178"/>
      <c r="J470" s="1178"/>
      <c r="K470" s="1178"/>
      <c r="L470" s="1178"/>
      <c r="M470" s="1178"/>
      <c r="N470" s="356"/>
      <c r="O470" s="356"/>
      <c r="P470" s="356"/>
      <c r="Q470" s="356"/>
      <c r="R470" s="356"/>
      <c r="S470" s="356"/>
      <c r="T470" s="299"/>
      <c r="U470" s="153"/>
      <c r="V470" s="168"/>
      <c r="AK470" s="352"/>
      <c r="AL470" s="352"/>
      <c r="AM470" s="352"/>
      <c r="AN470" s="352"/>
      <c r="AO470" s="352"/>
      <c r="AP470" s="352"/>
      <c r="AQ470" s="352"/>
      <c r="AR470" s="352"/>
      <c r="AS470" s="352"/>
      <c r="AT470" s="352"/>
      <c r="AU470" s="352"/>
      <c r="AV470" s="352"/>
      <c r="AW470" s="352"/>
      <c r="AX470" s="352"/>
      <c r="AY470" s="352"/>
      <c r="AZ470" s="352"/>
      <c r="BA470" s="352"/>
      <c r="BB470" s="352"/>
      <c r="BC470" s="352"/>
      <c r="BD470" s="352"/>
      <c r="BE470" s="352"/>
      <c r="BF470" s="352"/>
      <c r="BG470" s="352"/>
      <c r="BH470" s="352"/>
      <c r="BI470" s="352"/>
      <c r="BJ470" s="352"/>
      <c r="BK470" s="352"/>
      <c r="BL470" s="352"/>
      <c r="BM470" s="352"/>
      <c r="BN470" s="352"/>
      <c r="BO470" s="352"/>
    </row>
    <row r="471" spans="1:67" s="19" customFormat="1" ht="16.5" customHeight="1">
      <c r="A471" s="145"/>
      <c r="B471" s="317" t="s">
        <v>334</v>
      </c>
      <c r="C471" s="330"/>
      <c r="D471" s="330"/>
      <c r="E471" s="174"/>
      <c r="F471" s="174"/>
      <c r="G471" s="174"/>
      <c r="H471" s="1178">
        <v>0</v>
      </c>
      <c r="I471" s="1178"/>
      <c r="J471" s="1178"/>
      <c r="K471" s="1178"/>
      <c r="L471" s="1178"/>
      <c r="M471" s="1178"/>
      <c r="N471" s="1409"/>
      <c r="O471" s="1409"/>
      <c r="P471" s="1409"/>
      <c r="Q471" s="1409"/>
      <c r="R471" s="1409"/>
      <c r="S471" s="1409"/>
      <c r="T471" s="479" t="s">
        <v>335</v>
      </c>
      <c r="U471" s="153"/>
      <c r="V471" s="168"/>
      <c r="AK471" s="352"/>
      <c r="AL471" s="352"/>
      <c r="AM471" s="352"/>
      <c r="AN471" s="352"/>
      <c r="AO471" s="352"/>
      <c r="AP471" s="352"/>
      <c r="AQ471" s="352"/>
      <c r="AR471" s="352"/>
      <c r="AS471" s="352"/>
      <c r="AT471" s="352"/>
      <c r="AU471" s="352"/>
      <c r="AV471" s="352"/>
      <c r="AW471" s="352"/>
      <c r="AX471" s="352"/>
      <c r="AY471" s="352"/>
      <c r="AZ471" s="352"/>
      <c r="BA471" s="352"/>
      <c r="BB471" s="352"/>
      <c r="BC471" s="352"/>
      <c r="BD471" s="352"/>
      <c r="BE471" s="352"/>
      <c r="BF471" s="352"/>
      <c r="BG471" s="352"/>
      <c r="BH471" s="352"/>
      <c r="BI471" s="352"/>
      <c r="BJ471" s="352"/>
      <c r="BK471" s="352"/>
      <c r="BL471" s="352"/>
      <c r="BM471" s="352"/>
      <c r="BN471" s="352"/>
      <c r="BO471" s="352"/>
    </row>
    <row r="472" spans="1:67" s="19" customFormat="1" ht="16.5" customHeight="1">
      <c r="A472" s="145"/>
      <c r="B472" s="146" t="s">
        <v>336</v>
      </c>
      <c r="C472" s="330"/>
      <c r="D472" s="330"/>
      <c r="E472" s="174"/>
      <c r="F472" s="174"/>
      <c r="G472" s="174"/>
      <c r="H472" s="1156"/>
      <c r="I472" s="1156"/>
      <c r="J472" s="1156"/>
      <c r="K472" s="1156"/>
      <c r="L472" s="1156"/>
      <c r="M472" s="1156"/>
      <c r="N472" s="1409"/>
      <c r="O472" s="1409"/>
      <c r="P472" s="1409"/>
      <c r="Q472" s="1409"/>
      <c r="R472" s="1409"/>
      <c r="S472" s="1409"/>
      <c r="T472" s="299"/>
      <c r="U472" s="153"/>
      <c r="V472" s="168"/>
      <c r="AK472" s="352"/>
      <c r="AL472" s="352"/>
      <c r="AM472" s="352"/>
      <c r="AN472" s="352"/>
      <c r="AO472" s="352"/>
      <c r="AP472" s="352"/>
      <c r="AQ472" s="352"/>
      <c r="AR472" s="352"/>
      <c r="AS472" s="352"/>
      <c r="AT472" s="352"/>
      <c r="AU472" s="352"/>
      <c r="AV472" s="352"/>
      <c r="AW472" s="352"/>
      <c r="AX472" s="352"/>
      <c r="AY472" s="352"/>
      <c r="AZ472" s="352"/>
      <c r="BA472" s="352"/>
      <c r="BB472" s="352"/>
      <c r="BC472" s="352"/>
      <c r="BD472" s="352"/>
      <c r="BE472" s="352"/>
      <c r="BF472" s="352"/>
      <c r="BG472" s="352"/>
      <c r="BH472" s="352"/>
      <c r="BI472" s="352"/>
      <c r="BJ472" s="352"/>
      <c r="BK472" s="352"/>
      <c r="BL472" s="352"/>
      <c r="BM472" s="352"/>
      <c r="BN472" s="352"/>
      <c r="BO472" s="352"/>
    </row>
    <row r="473" spans="1:67" s="19" customFormat="1" ht="16.5" customHeight="1">
      <c r="A473" s="145"/>
      <c r="B473" s="146" t="s">
        <v>337</v>
      </c>
      <c r="C473" s="330"/>
      <c r="D473" s="330"/>
      <c r="E473" s="174"/>
      <c r="F473" s="174"/>
      <c r="G473" s="174"/>
      <c r="H473" s="1156">
        <v>0</v>
      </c>
      <c r="I473" s="1156"/>
      <c r="J473" s="1156"/>
      <c r="K473" s="1156"/>
      <c r="L473" s="1156"/>
      <c r="M473" s="1156"/>
      <c r="N473" s="1409"/>
      <c r="O473" s="1409"/>
      <c r="P473" s="1409"/>
      <c r="Q473" s="1409"/>
      <c r="R473" s="1409"/>
      <c r="S473" s="1409"/>
      <c r="T473" s="299"/>
      <c r="U473" s="153"/>
      <c r="V473" s="168"/>
      <c r="AK473" s="352"/>
      <c r="AL473" s="352"/>
      <c r="AM473" s="352"/>
      <c r="AN473" s="352"/>
      <c r="AO473" s="352"/>
      <c r="AP473" s="352"/>
      <c r="AQ473" s="352"/>
      <c r="AR473" s="352"/>
      <c r="AS473" s="352"/>
      <c r="AT473" s="352"/>
      <c r="AU473" s="352"/>
      <c r="AV473" s="352"/>
      <c r="AW473" s="352"/>
      <c r="AX473" s="352"/>
      <c r="AY473" s="352"/>
      <c r="AZ473" s="352"/>
      <c r="BA473" s="352"/>
      <c r="BB473" s="352"/>
      <c r="BC473" s="352"/>
      <c r="BD473" s="352"/>
      <c r="BE473" s="352"/>
      <c r="BF473" s="352"/>
      <c r="BG473" s="352"/>
      <c r="BH473" s="352"/>
      <c r="BI473" s="352"/>
      <c r="BJ473" s="352"/>
      <c r="BK473" s="352"/>
      <c r="BL473" s="352"/>
      <c r="BM473" s="352"/>
      <c r="BN473" s="352"/>
      <c r="BO473" s="352"/>
    </row>
    <row r="474" spans="1:67" s="19" customFormat="1" ht="16.5" customHeight="1">
      <c r="A474" s="145"/>
      <c r="B474" s="146" t="s">
        <v>338</v>
      </c>
      <c r="C474" s="330"/>
      <c r="D474" s="330"/>
      <c r="E474" s="174"/>
      <c r="F474" s="174"/>
      <c r="G474" s="174"/>
      <c r="H474" s="1156"/>
      <c r="I474" s="1156"/>
      <c r="J474" s="1156"/>
      <c r="K474" s="1156"/>
      <c r="L474" s="1156"/>
      <c r="M474" s="1156"/>
      <c r="N474" s="1409"/>
      <c r="O474" s="1409"/>
      <c r="P474" s="1409"/>
      <c r="Q474" s="1409"/>
      <c r="R474" s="1409"/>
      <c r="S474" s="1409"/>
      <c r="T474" s="299"/>
      <c r="U474" s="153"/>
      <c r="V474" s="168"/>
      <c r="AK474" s="352"/>
      <c r="AL474" s="352"/>
      <c r="AM474" s="352"/>
      <c r="AN474" s="352"/>
      <c r="AO474" s="352"/>
      <c r="AP474" s="352"/>
      <c r="AQ474" s="352"/>
      <c r="AR474" s="352"/>
      <c r="AS474" s="352"/>
      <c r="AT474" s="352"/>
      <c r="AU474" s="352"/>
      <c r="AV474" s="352"/>
      <c r="AW474" s="352"/>
      <c r="AX474" s="352"/>
      <c r="AY474" s="352"/>
      <c r="AZ474" s="352"/>
      <c r="BA474" s="352"/>
      <c r="BB474" s="352"/>
      <c r="BC474" s="352"/>
      <c r="BD474" s="352"/>
      <c r="BE474" s="352"/>
      <c r="BF474" s="352"/>
      <c r="BG474" s="352"/>
      <c r="BH474" s="352"/>
      <c r="BI474" s="352"/>
      <c r="BJ474" s="352"/>
      <c r="BK474" s="352"/>
      <c r="BL474" s="352"/>
      <c r="BM474" s="352"/>
      <c r="BN474" s="352"/>
      <c r="BO474" s="352"/>
    </row>
    <row r="475" spans="1:67" s="19" customFormat="1" ht="16.5" customHeight="1">
      <c r="A475" s="145"/>
      <c r="B475" s="146" t="s">
        <v>339</v>
      </c>
      <c r="C475" s="330"/>
      <c r="D475" s="330"/>
      <c r="E475" s="174"/>
      <c r="F475" s="174"/>
      <c r="G475" s="174"/>
      <c r="H475" s="1156"/>
      <c r="I475" s="1156"/>
      <c r="J475" s="1156"/>
      <c r="K475" s="1156"/>
      <c r="L475" s="1156"/>
      <c r="M475" s="1156"/>
      <c r="N475" s="1409"/>
      <c r="O475" s="1409"/>
      <c r="P475" s="1409"/>
      <c r="Q475" s="1409"/>
      <c r="R475" s="1409"/>
      <c r="S475" s="1409"/>
      <c r="T475" s="299"/>
      <c r="U475" s="153"/>
      <c r="V475" s="168"/>
      <c r="AK475" s="352"/>
      <c r="AL475" s="352"/>
      <c r="AM475" s="352"/>
      <c r="AN475" s="352"/>
      <c r="AO475" s="352"/>
      <c r="AP475" s="352"/>
      <c r="AQ475" s="352"/>
      <c r="AR475" s="352"/>
      <c r="AS475" s="352"/>
      <c r="AT475" s="352"/>
      <c r="AU475" s="352"/>
      <c r="AV475" s="352"/>
      <c r="AW475" s="352"/>
      <c r="AX475" s="352"/>
      <c r="AY475" s="352"/>
      <c r="AZ475" s="352"/>
      <c r="BA475" s="352"/>
      <c r="BB475" s="352"/>
      <c r="BC475" s="352"/>
      <c r="BD475" s="352"/>
      <c r="BE475" s="352"/>
      <c r="BF475" s="352"/>
      <c r="BG475" s="352"/>
      <c r="BH475" s="352"/>
      <c r="BI475" s="352"/>
      <c r="BJ475" s="352"/>
      <c r="BK475" s="352"/>
      <c r="BL475" s="352"/>
      <c r="BM475" s="352"/>
      <c r="BN475" s="352"/>
      <c r="BO475" s="352"/>
    </row>
    <row r="476" spans="1:67" s="19" customFormat="1" ht="16.5" customHeight="1">
      <c r="A476" s="145"/>
      <c r="B476" s="146" t="s">
        <v>340</v>
      </c>
      <c r="C476" s="330"/>
      <c r="D476" s="330"/>
      <c r="E476" s="174"/>
      <c r="F476" s="174"/>
      <c r="G476" s="174"/>
      <c r="H476" s="1156"/>
      <c r="I476" s="1156"/>
      <c r="J476" s="1156"/>
      <c r="K476" s="1156"/>
      <c r="L476" s="1156"/>
      <c r="M476" s="1156"/>
      <c r="N476" s="1409"/>
      <c r="O476" s="1409"/>
      <c r="P476" s="1409"/>
      <c r="Q476" s="1409"/>
      <c r="R476" s="1409"/>
      <c r="S476" s="1409"/>
      <c r="T476" s="299"/>
      <c r="U476" s="153"/>
      <c r="V476" s="168"/>
      <c r="AK476" s="352"/>
      <c r="AL476" s="352"/>
      <c r="AM476" s="352"/>
      <c r="AN476" s="352"/>
      <c r="AO476" s="352"/>
      <c r="AP476" s="352"/>
      <c r="AQ476" s="352"/>
      <c r="AR476" s="352"/>
      <c r="AS476" s="352"/>
      <c r="AT476" s="352"/>
      <c r="AU476" s="352"/>
      <c r="AV476" s="352"/>
      <c r="AW476" s="352"/>
      <c r="AX476" s="352"/>
      <c r="AY476" s="352"/>
      <c r="AZ476" s="352"/>
      <c r="BA476" s="352"/>
      <c r="BB476" s="352"/>
      <c r="BC476" s="352"/>
      <c r="BD476" s="352"/>
      <c r="BE476" s="352"/>
      <c r="BF476" s="352"/>
      <c r="BG476" s="352"/>
      <c r="BH476" s="352"/>
      <c r="BI476" s="352"/>
      <c r="BJ476" s="352"/>
      <c r="BK476" s="352"/>
      <c r="BL476" s="352"/>
      <c r="BM476" s="352"/>
      <c r="BN476" s="352"/>
      <c r="BO476" s="352"/>
    </row>
    <row r="477" spans="1:67" s="117" customFormat="1" ht="18.75" customHeight="1">
      <c r="A477" s="112"/>
      <c r="B477" s="330"/>
      <c r="C477" s="330" t="s">
        <v>1528</v>
      </c>
      <c r="D477" s="330"/>
      <c r="E477" s="174"/>
      <c r="F477" s="174"/>
      <c r="G477" s="174"/>
      <c r="H477" s="1152">
        <f>SUM(H469:M476)</f>
        <v>126837533</v>
      </c>
      <c r="I477" s="1152"/>
      <c r="J477" s="1152"/>
      <c r="K477" s="1152"/>
      <c r="L477" s="1152"/>
      <c r="M477" s="1152"/>
      <c r="N477" s="1152">
        <f>SUM(N469:S476)</f>
        <v>276156399</v>
      </c>
      <c r="O477" s="1152"/>
      <c r="P477" s="1152"/>
      <c r="Q477" s="1152"/>
      <c r="R477" s="1152"/>
      <c r="S477" s="1152"/>
      <c r="T477" s="120">
        <v>0</v>
      </c>
      <c r="U477" s="118"/>
      <c r="V477" s="116"/>
      <c r="AK477" s="181"/>
      <c r="AL477" s="181"/>
      <c r="AM477" s="181"/>
      <c r="AN477" s="181"/>
      <c r="AO477" s="181"/>
      <c r="AP477" s="181"/>
      <c r="AQ477" s="181"/>
      <c r="AR477" s="181"/>
      <c r="AS477" s="181"/>
      <c r="AT477" s="181"/>
      <c r="AU477" s="181"/>
      <c r="AV477" s="181"/>
      <c r="AW477" s="181"/>
      <c r="AX477" s="181"/>
      <c r="AY477" s="181"/>
      <c r="AZ477" s="181"/>
      <c r="BA477" s="181"/>
      <c r="BB477" s="181"/>
      <c r="BC477" s="181"/>
      <c r="BD477" s="181"/>
      <c r="BE477" s="181"/>
      <c r="BF477" s="181"/>
      <c r="BG477" s="181"/>
      <c r="BH477" s="181"/>
      <c r="BI477" s="181"/>
      <c r="BJ477" s="181"/>
      <c r="BK477" s="181"/>
      <c r="BL477" s="181"/>
      <c r="BM477" s="181"/>
      <c r="BN477" s="181"/>
      <c r="BO477" s="181"/>
    </row>
    <row r="478" spans="1:67" s="117" customFormat="1" ht="18.75" customHeight="1">
      <c r="A478" s="112">
        <v>30</v>
      </c>
      <c r="B478" s="330" t="s">
        <v>341</v>
      </c>
      <c r="C478" s="330"/>
      <c r="D478" s="330"/>
      <c r="E478" s="174"/>
      <c r="F478" s="174"/>
      <c r="G478" s="174"/>
      <c r="H478" s="1152" t="str">
        <f>H468</f>
        <v>Kỳ này</v>
      </c>
      <c r="I478" s="1152"/>
      <c r="J478" s="1152"/>
      <c r="K478" s="1152"/>
      <c r="L478" s="1152"/>
      <c r="M478" s="1152"/>
      <c r="N478" s="1153" t="s">
        <v>297</v>
      </c>
      <c r="O478" s="1153"/>
      <c r="P478" s="1153"/>
      <c r="Q478" s="1153"/>
      <c r="R478" s="1153"/>
      <c r="S478" s="1153"/>
      <c r="T478" s="114"/>
      <c r="U478" s="118"/>
      <c r="V478" s="116"/>
      <c r="AK478" s="181"/>
      <c r="AL478" s="181"/>
      <c r="AM478" s="181"/>
      <c r="AN478" s="181"/>
      <c r="AO478" s="181"/>
      <c r="AP478" s="181"/>
      <c r="AQ478" s="181"/>
      <c r="AR478" s="181"/>
      <c r="AS478" s="181"/>
      <c r="AT478" s="181"/>
      <c r="AU478" s="181"/>
      <c r="AV478" s="181"/>
      <c r="AW478" s="181"/>
      <c r="AX478" s="181"/>
      <c r="AY478" s="181"/>
      <c r="AZ478" s="181"/>
      <c r="BA478" s="181"/>
      <c r="BB478" s="181"/>
      <c r="BC478" s="181"/>
      <c r="BD478" s="181"/>
      <c r="BE478" s="181"/>
      <c r="BF478" s="181"/>
      <c r="BG478" s="181"/>
      <c r="BH478" s="181"/>
      <c r="BI478" s="181"/>
      <c r="BJ478" s="181"/>
      <c r="BK478" s="181"/>
      <c r="BL478" s="181"/>
      <c r="BM478" s="181"/>
      <c r="BN478" s="181"/>
      <c r="BO478" s="181"/>
    </row>
    <row r="479" spans="1:67" s="19" customFormat="1" ht="18.75" customHeight="1">
      <c r="A479" s="145"/>
      <c r="B479" s="317" t="s">
        <v>342</v>
      </c>
      <c r="C479" s="330"/>
      <c r="D479" s="330"/>
      <c r="E479" s="174"/>
      <c r="F479" s="174"/>
      <c r="G479" s="174"/>
      <c r="H479" s="1178">
        <f>SUM(H480:M481)</f>
        <v>28977623266</v>
      </c>
      <c r="I479" s="1178"/>
      <c r="J479" s="1178"/>
      <c r="K479" s="1178"/>
      <c r="L479" s="1178"/>
      <c r="M479" s="1178"/>
      <c r="N479" s="1178">
        <f>SUM(N480:S481)</f>
        <v>35866036952</v>
      </c>
      <c r="O479" s="1178"/>
      <c r="P479" s="1178"/>
      <c r="Q479" s="1178"/>
      <c r="R479" s="1178"/>
      <c r="S479" s="1178"/>
      <c r="T479" s="299"/>
      <c r="U479" s="153"/>
      <c r="V479" s="168"/>
      <c r="AK479" s="352"/>
      <c r="AL479" s="352"/>
      <c r="AM479" s="352"/>
      <c r="AN479" s="352"/>
      <c r="AO479" s="352"/>
      <c r="AP479" s="352"/>
      <c r="AQ479" s="352"/>
      <c r="AR479" s="352"/>
      <c r="AS479" s="352"/>
      <c r="AT479" s="352"/>
      <c r="AU479" s="352"/>
      <c r="AV479" s="352"/>
      <c r="AW479" s="352"/>
      <c r="AX479" s="352"/>
      <c r="AY479" s="352"/>
      <c r="AZ479" s="352"/>
      <c r="BA479" s="352"/>
      <c r="BB479" s="352"/>
      <c r="BC479" s="352"/>
      <c r="BD479" s="352"/>
      <c r="BE479" s="352"/>
      <c r="BF479" s="352"/>
      <c r="BG479" s="352"/>
      <c r="BH479" s="352"/>
      <c r="BI479" s="352"/>
      <c r="BJ479" s="352"/>
      <c r="BK479" s="352"/>
      <c r="BL479" s="352"/>
      <c r="BM479" s="352"/>
      <c r="BN479" s="352"/>
      <c r="BO479" s="352"/>
    </row>
    <row r="480" spans="1:67" s="19" customFormat="1" ht="18.75" customHeight="1">
      <c r="A480" s="145"/>
      <c r="B480" s="317"/>
      <c r="C480" s="317" t="s">
        <v>343</v>
      </c>
      <c r="D480" s="460"/>
      <c r="E480" s="480"/>
      <c r="F480" s="480"/>
      <c r="G480" s="480"/>
      <c r="H480" s="1491">
        <v>744011230</v>
      </c>
      <c r="I480" s="1491"/>
      <c r="J480" s="1491"/>
      <c r="K480" s="1491"/>
      <c r="L480" s="1491"/>
      <c r="M480" s="1491"/>
      <c r="N480" s="1491">
        <v>2672523143</v>
      </c>
      <c r="O480" s="1491"/>
      <c r="P480" s="1491"/>
      <c r="Q480" s="1491"/>
      <c r="R480" s="1491"/>
      <c r="S480" s="1491"/>
      <c r="T480" s="479"/>
      <c r="U480" s="153"/>
      <c r="V480" s="168"/>
      <c r="AK480" s="352"/>
      <c r="AL480" s="352"/>
      <c r="AM480" s="352"/>
      <c r="AN480" s="352"/>
      <c r="AO480" s="352"/>
      <c r="AP480" s="352"/>
      <c r="AQ480" s="352"/>
      <c r="AR480" s="352"/>
      <c r="AS480" s="352"/>
      <c r="AT480" s="352"/>
      <c r="AU480" s="352"/>
      <c r="AV480" s="352"/>
      <c r="AW480" s="352"/>
      <c r="AX480" s="352"/>
      <c r="AY480" s="352"/>
      <c r="AZ480" s="352"/>
      <c r="BA480" s="352"/>
      <c r="BB480" s="352"/>
      <c r="BC480" s="352"/>
      <c r="BD480" s="352"/>
      <c r="BE480" s="352"/>
      <c r="BF480" s="352"/>
      <c r="BG480" s="352"/>
      <c r="BH480" s="352"/>
      <c r="BI480" s="352"/>
      <c r="BJ480" s="352"/>
      <c r="BK480" s="352"/>
      <c r="BL480" s="352"/>
      <c r="BM480" s="352"/>
      <c r="BN480" s="352"/>
      <c r="BO480" s="352"/>
    </row>
    <row r="481" spans="1:67" s="19" customFormat="1" ht="18.75" customHeight="1">
      <c r="A481" s="145"/>
      <c r="B481" s="317"/>
      <c r="C481" s="317" t="s">
        <v>344</v>
      </c>
      <c r="D481" s="460"/>
      <c r="E481" s="480"/>
      <c r="F481" s="480"/>
      <c r="G481" s="480"/>
      <c r="H481" s="1178">
        <v>28233612036</v>
      </c>
      <c r="I481" s="1178"/>
      <c r="J481" s="1178"/>
      <c r="K481" s="1178"/>
      <c r="L481" s="1178"/>
      <c r="M481" s="1178"/>
      <c r="N481" s="1178">
        <v>33193513809</v>
      </c>
      <c r="O481" s="1178"/>
      <c r="P481" s="1178"/>
      <c r="Q481" s="1178"/>
      <c r="R481" s="1178"/>
      <c r="S481" s="1178"/>
      <c r="T481" s="479"/>
      <c r="U481" s="153"/>
      <c r="V481" s="168"/>
      <c r="AK481" s="352"/>
      <c r="AL481" s="352"/>
      <c r="AM481" s="352"/>
      <c r="AN481" s="352"/>
      <c r="AO481" s="352"/>
      <c r="AP481" s="352"/>
      <c r="AQ481" s="352"/>
      <c r="AR481" s="352"/>
      <c r="AS481" s="352"/>
      <c r="AT481" s="352"/>
      <c r="AU481" s="352"/>
      <c r="AV481" s="352"/>
      <c r="AW481" s="352"/>
      <c r="AX481" s="352"/>
      <c r="AY481" s="352"/>
      <c r="AZ481" s="352"/>
      <c r="BA481" s="352"/>
      <c r="BB481" s="352"/>
      <c r="BC481" s="352"/>
      <c r="BD481" s="352"/>
      <c r="BE481" s="352"/>
      <c r="BF481" s="352"/>
      <c r="BG481" s="352"/>
      <c r="BH481" s="352"/>
      <c r="BI481" s="352"/>
      <c r="BJ481" s="352"/>
      <c r="BK481" s="352"/>
      <c r="BL481" s="352"/>
      <c r="BM481" s="352"/>
      <c r="BN481" s="352"/>
      <c r="BO481" s="352"/>
    </row>
    <row r="482" spans="1:67" s="19" customFormat="1" ht="18.75" customHeight="1">
      <c r="A482" s="145"/>
      <c r="B482" s="317" t="s">
        <v>345</v>
      </c>
      <c r="C482" s="330"/>
      <c r="D482" s="330"/>
      <c r="E482" s="174"/>
      <c r="F482" s="174"/>
      <c r="G482" s="174"/>
      <c r="H482" s="354"/>
      <c r="I482" s="354"/>
      <c r="J482" s="354"/>
      <c r="K482" s="354"/>
      <c r="L482" s="354"/>
      <c r="M482" s="354"/>
      <c r="N482" s="354"/>
      <c r="O482" s="354"/>
      <c r="P482" s="354"/>
      <c r="Q482" s="354"/>
      <c r="R482" s="354"/>
      <c r="S482" s="354"/>
      <c r="T482" s="299"/>
      <c r="U482" s="153"/>
      <c r="V482" s="168"/>
      <c r="AK482" s="352"/>
      <c r="AL482" s="352"/>
      <c r="AM482" s="352"/>
      <c r="AN482" s="352"/>
      <c r="AO482" s="352"/>
      <c r="AP482" s="352"/>
      <c r="AQ482" s="352"/>
      <c r="AR482" s="352"/>
      <c r="AS482" s="352"/>
      <c r="AT482" s="352"/>
      <c r="AU482" s="352"/>
      <c r="AV482" s="352"/>
      <c r="AW482" s="352"/>
      <c r="AX482" s="352"/>
      <c r="AY482" s="352"/>
      <c r="AZ482" s="352"/>
      <c r="BA482" s="352"/>
      <c r="BB482" s="352"/>
      <c r="BC482" s="352"/>
      <c r="BD482" s="352"/>
      <c r="BE482" s="352"/>
      <c r="BF482" s="352"/>
      <c r="BG482" s="352"/>
      <c r="BH482" s="352"/>
      <c r="BI482" s="352"/>
      <c r="BJ482" s="352"/>
      <c r="BK482" s="352"/>
      <c r="BL482" s="352"/>
      <c r="BM482" s="352"/>
      <c r="BN482" s="352"/>
      <c r="BO482" s="352"/>
    </row>
    <row r="483" spans="1:67" s="19" customFormat="1" ht="18.75" customHeight="1">
      <c r="A483" s="145"/>
      <c r="B483" s="317" t="s">
        <v>346</v>
      </c>
      <c r="C483" s="330"/>
      <c r="D483" s="330"/>
      <c r="E483" s="174"/>
      <c r="F483" s="174"/>
      <c r="G483" s="174"/>
      <c r="H483" s="354"/>
      <c r="I483" s="354"/>
      <c r="J483" s="354"/>
      <c r="K483" s="354"/>
      <c r="L483" s="354"/>
      <c r="M483" s="354"/>
      <c r="N483" s="354"/>
      <c r="O483" s="354"/>
      <c r="P483" s="354"/>
      <c r="Q483" s="354"/>
      <c r="R483" s="354"/>
      <c r="S483" s="354"/>
      <c r="T483" s="299"/>
      <c r="U483" s="153"/>
      <c r="V483" s="168"/>
      <c r="AK483" s="352"/>
      <c r="AL483" s="352"/>
      <c r="AM483" s="352"/>
      <c r="AN483" s="352"/>
      <c r="AO483" s="352"/>
      <c r="AP483" s="352"/>
      <c r="AQ483" s="352"/>
      <c r="AR483" s="352"/>
      <c r="AS483" s="352"/>
      <c r="AT483" s="352"/>
      <c r="AU483" s="352"/>
      <c r="AV483" s="352"/>
      <c r="AW483" s="352"/>
      <c r="AX483" s="352"/>
      <c r="AY483" s="352"/>
      <c r="AZ483" s="352"/>
      <c r="BA483" s="352"/>
      <c r="BB483" s="352"/>
      <c r="BC483" s="352"/>
      <c r="BD483" s="352"/>
      <c r="BE483" s="352"/>
      <c r="BF483" s="352"/>
      <c r="BG483" s="352"/>
      <c r="BH483" s="352"/>
      <c r="BI483" s="352"/>
      <c r="BJ483" s="352"/>
      <c r="BK483" s="352"/>
      <c r="BL483" s="352"/>
      <c r="BM483" s="352"/>
      <c r="BN483" s="352"/>
      <c r="BO483" s="352"/>
    </row>
    <row r="484" spans="1:67" s="19" customFormat="1" ht="18.75" customHeight="1">
      <c r="A484" s="145"/>
      <c r="B484" s="317" t="s">
        <v>347</v>
      </c>
      <c r="C484" s="330"/>
      <c r="D484" s="330"/>
      <c r="E484" s="174"/>
      <c r="F484" s="174"/>
      <c r="G484" s="174"/>
      <c r="H484" s="354"/>
      <c r="I484" s="354"/>
      <c r="J484" s="354"/>
      <c r="K484" s="354"/>
      <c r="L484" s="354"/>
      <c r="M484" s="354"/>
      <c r="N484" s="354"/>
      <c r="O484" s="354"/>
      <c r="P484" s="354"/>
      <c r="Q484" s="354"/>
      <c r="R484" s="354"/>
      <c r="S484" s="354"/>
      <c r="T484" s="299"/>
      <c r="U484" s="153"/>
      <c r="V484" s="168"/>
      <c r="AK484" s="352"/>
      <c r="AL484" s="352"/>
      <c r="AM484" s="352"/>
      <c r="AN484" s="352"/>
      <c r="AO484" s="352"/>
      <c r="AP484" s="352"/>
      <c r="AQ484" s="352"/>
      <c r="AR484" s="352"/>
      <c r="AS484" s="352"/>
      <c r="AT484" s="352"/>
      <c r="AU484" s="352"/>
      <c r="AV484" s="352"/>
      <c r="AW484" s="352"/>
      <c r="AX484" s="352"/>
      <c r="AY484" s="352"/>
      <c r="AZ484" s="352"/>
      <c r="BA484" s="352"/>
      <c r="BB484" s="352"/>
      <c r="BC484" s="352"/>
      <c r="BD484" s="352"/>
      <c r="BE484" s="352"/>
      <c r="BF484" s="352"/>
      <c r="BG484" s="352"/>
      <c r="BH484" s="352"/>
      <c r="BI484" s="352"/>
      <c r="BJ484" s="352"/>
      <c r="BK484" s="352"/>
      <c r="BL484" s="352"/>
      <c r="BM484" s="352"/>
      <c r="BN484" s="352"/>
      <c r="BO484" s="352"/>
    </row>
    <row r="485" spans="1:67" s="19" customFormat="1" ht="18.75" customHeight="1">
      <c r="A485" s="145"/>
      <c r="B485" s="317" t="s">
        <v>348</v>
      </c>
      <c r="C485" s="330"/>
      <c r="D485" s="330"/>
      <c r="E485" s="174"/>
      <c r="F485" s="174"/>
      <c r="G485" s="174"/>
      <c r="H485" s="354"/>
      <c r="I485" s="354"/>
      <c r="J485" s="1156">
        <v>0</v>
      </c>
      <c r="K485" s="1156"/>
      <c r="L485" s="1156"/>
      <c r="M485" s="1156"/>
      <c r="N485" s="1156"/>
      <c r="O485" s="1156"/>
      <c r="P485" s="1156"/>
      <c r="Q485" s="1156"/>
      <c r="R485" s="1156"/>
      <c r="S485" s="1156"/>
      <c r="T485" s="299"/>
      <c r="U485" s="153"/>
      <c r="V485" s="168"/>
      <c r="AK485" s="352"/>
      <c r="AL485" s="352"/>
      <c r="AM485" s="352"/>
      <c r="AN485" s="352"/>
      <c r="AO485" s="352"/>
      <c r="AP485" s="352"/>
      <c r="AQ485" s="352"/>
      <c r="AR485" s="352"/>
      <c r="AS485" s="352"/>
      <c r="AT485" s="352"/>
      <c r="AU485" s="352"/>
      <c r="AV485" s="352"/>
      <c r="AW485" s="352"/>
      <c r="AX485" s="352"/>
      <c r="AY485" s="352"/>
      <c r="AZ485" s="352"/>
      <c r="BA485" s="352"/>
      <c r="BB485" s="352"/>
      <c r="BC485" s="352"/>
      <c r="BD485" s="352"/>
      <c r="BE485" s="352"/>
      <c r="BF485" s="352"/>
      <c r="BG485" s="352"/>
      <c r="BH485" s="352"/>
      <c r="BI485" s="352"/>
      <c r="BJ485" s="352"/>
      <c r="BK485" s="352"/>
      <c r="BL485" s="352"/>
      <c r="BM485" s="352"/>
      <c r="BN485" s="352"/>
      <c r="BO485" s="352"/>
    </row>
    <row r="486" spans="1:67" s="19" customFormat="1" ht="18.75" customHeight="1">
      <c r="A486" s="145"/>
      <c r="B486" s="317" t="s">
        <v>349</v>
      </c>
      <c r="C486" s="330"/>
      <c r="D486" s="330"/>
      <c r="E486" s="174"/>
      <c r="F486" s="174"/>
      <c r="G486" s="174"/>
      <c r="H486" s="1178"/>
      <c r="I486" s="1178"/>
      <c r="J486" s="1178"/>
      <c r="K486" s="1178"/>
      <c r="L486" s="1178"/>
      <c r="M486" s="1178"/>
      <c r="N486" s="1156"/>
      <c r="O486" s="1156"/>
      <c r="P486" s="1156"/>
      <c r="Q486" s="1156"/>
      <c r="R486" s="1156"/>
      <c r="S486" s="1156"/>
      <c r="T486" s="299"/>
      <c r="U486" s="153"/>
      <c r="V486" s="168"/>
      <c r="AK486" s="352"/>
      <c r="AL486" s="352"/>
      <c r="AM486" s="352"/>
      <c r="AN486" s="352"/>
      <c r="AO486" s="352"/>
      <c r="AP486" s="352"/>
      <c r="AQ486" s="352"/>
      <c r="AR486" s="352"/>
      <c r="AS486" s="352"/>
      <c r="AT486" s="352"/>
      <c r="AU486" s="352"/>
      <c r="AV486" s="352"/>
      <c r="AW486" s="352"/>
      <c r="AX486" s="352"/>
      <c r="AY486" s="352"/>
      <c r="AZ486" s="352"/>
      <c r="BA486" s="352"/>
      <c r="BB486" s="352"/>
      <c r="BC486" s="352"/>
      <c r="BD486" s="352"/>
      <c r="BE486" s="352"/>
      <c r="BF486" s="352"/>
      <c r="BG486" s="352"/>
      <c r="BH486" s="352"/>
      <c r="BI486" s="352"/>
      <c r="BJ486" s="352"/>
      <c r="BK486" s="352"/>
      <c r="BL486" s="352"/>
      <c r="BM486" s="352"/>
      <c r="BN486" s="352"/>
      <c r="BO486" s="352"/>
    </row>
    <row r="487" spans="1:67" s="19" customFormat="1" ht="18.75" customHeight="1">
      <c r="A487" s="145"/>
      <c r="B487" s="317" t="s">
        <v>350</v>
      </c>
      <c r="C487" s="330"/>
      <c r="D487" s="330"/>
      <c r="E487" s="174"/>
      <c r="F487" s="174"/>
      <c r="G487" s="174"/>
      <c r="H487" s="354"/>
      <c r="I487" s="354"/>
      <c r="J487" s="354"/>
      <c r="K487" s="354"/>
      <c r="L487" s="354"/>
      <c r="M487" s="354"/>
      <c r="N487" s="354"/>
      <c r="O487" s="354"/>
      <c r="P487" s="354"/>
      <c r="Q487" s="354"/>
      <c r="R487" s="354"/>
      <c r="S487" s="354"/>
      <c r="T487" s="299"/>
      <c r="U487" s="153"/>
      <c r="V487" s="168"/>
      <c r="AK487" s="352"/>
      <c r="AL487" s="352"/>
      <c r="AM487" s="352"/>
      <c r="AN487" s="352"/>
      <c r="AO487" s="352"/>
      <c r="AP487" s="352"/>
      <c r="AQ487" s="352"/>
      <c r="AR487" s="352"/>
      <c r="AS487" s="352"/>
      <c r="AT487" s="352"/>
      <c r="AU487" s="352"/>
      <c r="AV487" s="352"/>
      <c r="AW487" s="352"/>
      <c r="AX487" s="352"/>
      <c r="AY487" s="352"/>
      <c r="AZ487" s="352"/>
      <c r="BA487" s="352"/>
      <c r="BB487" s="352"/>
      <c r="BC487" s="352"/>
      <c r="BD487" s="352"/>
      <c r="BE487" s="352"/>
      <c r="BF487" s="352"/>
      <c r="BG487" s="352"/>
      <c r="BH487" s="352"/>
      <c r="BI487" s="352"/>
      <c r="BJ487" s="352"/>
      <c r="BK487" s="352"/>
      <c r="BL487" s="352"/>
      <c r="BM487" s="352"/>
      <c r="BN487" s="352"/>
      <c r="BO487" s="352"/>
    </row>
    <row r="488" spans="1:67" s="19" customFormat="1" ht="18.75" customHeight="1">
      <c r="A488" s="145"/>
      <c r="B488" s="317" t="s">
        <v>351</v>
      </c>
      <c r="C488" s="330"/>
      <c r="D488" s="330"/>
      <c r="E488" s="174"/>
      <c r="F488" s="174"/>
      <c r="G488" s="174"/>
      <c r="H488" s="354"/>
      <c r="I488" s="354"/>
      <c r="J488" s="354"/>
      <c r="K488" s="354"/>
      <c r="L488" s="354"/>
      <c r="M488" s="354"/>
      <c r="N488" s="354"/>
      <c r="O488" s="354"/>
      <c r="P488" s="354"/>
      <c r="Q488" s="354"/>
      <c r="R488" s="354"/>
      <c r="S488" s="354"/>
      <c r="T488" s="299"/>
      <c r="U488" s="153"/>
      <c r="V488" s="168"/>
      <c r="AK488" s="352"/>
      <c r="AL488" s="352"/>
      <c r="AM488" s="352"/>
      <c r="AN488" s="352"/>
      <c r="AO488" s="352"/>
      <c r="AP488" s="352"/>
      <c r="AQ488" s="352"/>
      <c r="AR488" s="352"/>
      <c r="AS488" s="352"/>
      <c r="AT488" s="352"/>
      <c r="AU488" s="352"/>
      <c r="AV488" s="352"/>
      <c r="AW488" s="352"/>
      <c r="AX488" s="352"/>
      <c r="AY488" s="352"/>
      <c r="AZ488" s="352"/>
      <c r="BA488" s="352"/>
      <c r="BB488" s="352"/>
      <c r="BC488" s="352"/>
      <c r="BD488" s="352"/>
      <c r="BE488" s="352"/>
      <c r="BF488" s="352"/>
      <c r="BG488" s="352"/>
      <c r="BH488" s="352"/>
      <c r="BI488" s="352"/>
      <c r="BJ488" s="352"/>
      <c r="BK488" s="352"/>
      <c r="BL488" s="352"/>
      <c r="BM488" s="352"/>
      <c r="BN488" s="352"/>
      <c r="BO488" s="352"/>
    </row>
    <row r="489" spans="1:67" s="117" customFormat="1" ht="18.75" customHeight="1">
      <c r="A489" s="112"/>
      <c r="B489" s="330"/>
      <c r="C489" s="330" t="s">
        <v>1528</v>
      </c>
      <c r="D489" s="330"/>
      <c r="E489" s="174"/>
      <c r="F489" s="174"/>
      <c r="G489" s="174"/>
      <c r="H489" s="1152">
        <f>SUM(H482:M488,H479)</f>
        <v>28977623266</v>
      </c>
      <c r="I489" s="1152"/>
      <c r="J489" s="1152"/>
      <c r="K489" s="1152"/>
      <c r="L489" s="1152"/>
      <c r="M489" s="1152"/>
      <c r="N489" s="1152">
        <f>SUM(N482:S488,N479)</f>
        <v>35866036952</v>
      </c>
      <c r="O489" s="1152"/>
      <c r="P489" s="1152"/>
      <c r="Q489" s="1152"/>
      <c r="R489" s="1152"/>
      <c r="S489" s="1152"/>
      <c r="T489" s="120">
        <v>0</v>
      </c>
      <c r="U489" s="477">
        <v>15294394858</v>
      </c>
      <c r="V489" s="116"/>
      <c r="AK489" s="181"/>
      <c r="AL489" s="181"/>
      <c r="AM489" s="181"/>
      <c r="AN489" s="181"/>
      <c r="AO489" s="181"/>
      <c r="AP489" s="181"/>
      <c r="AQ489" s="181"/>
      <c r="AR489" s="181"/>
      <c r="AS489" s="181"/>
      <c r="AT489" s="181"/>
      <c r="AU489" s="181"/>
      <c r="AV489" s="181"/>
      <c r="AW489" s="181"/>
      <c r="AX489" s="181"/>
      <c r="AY489" s="181"/>
      <c r="AZ489" s="181"/>
      <c r="BA489" s="181"/>
      <c r="BB489" s="181"/>
      <c r="BC489" s="181"/>
      <c r="BD489" s="181"/>
      <c r="BE489" s="181"/>
      <c r="BF489" s="181"/>
      <c r="BG489" s="181"/>
      <c r="BH489" s="181"/>
      <c r="BI489" s="181"/>
      <c r="BJ489" s="181"/>
      <c r="BK489" s="181"/>
      <c r="BL489" s="181"/>
      <c r="BM489" s="181"/>
      <c r="BN489" s="181"/>
      <c r="BO489" s="181"/>
    </row>
    <row r="490" spans="1:67" s="117" customFormat="1" ht="18.75" customHeight="1">
      <c r="A490" s="340">
        <v>31</v>
      </c>
      <c r="B490" s="330" t="s">
        <v>352</v>
      </c>
      <c r="C490" s="330"/>
      <c r="D490" s="330"/>
      <c r="E490" s="174"/>
      <c r="F490" s="174"/>
      <c r="G490" s="174"/>
      <c r="H490" s="113"/>
      <c r="I490" s="170"/>
      <c r="J490" s="170"/>
      <c r="K490" s="170" t="str">
        <f>H478</f>
        <v>Kỳ này</v>
      </c>
      <c r="L490" s="170"/>
      <c r="M490" s="170"/>
      <c r="N490" s="1153" t="s">
        <v>297</v>
      </c>
      <c r="O490" s="1153"/>
      <c r="P490" s="1153"/>
      <c r="Q490" s="1153"/>
      <c r="R490" s="1153"/>
      <c r="S490" s="1153"/>
      <c r="T490" s="114"/>
      <c r="U490" s="118"/>
      <c r="V490" s="116"/>
      <c r="AK490" s="181"/>
      <c r="AL490" s="181"/>
      <c r="AM490" s="181"/>
      <c r="AN490" s="181"/>
      <c r="AO490" s="181"/>
      <c r="AP490" s="181"/>
      <c r="AQ490" s="181"/>
      <c r="AR490" s="181"/>
      <c r="AS490" s="181"/>
      <c r="AT490" s="181"/>
      <c r="AU490" s="181"/>
      <c r="AV490" s="181"/>
      <c r="AW490" s="181"/>
      <c r="AX490" s="181"/>
      <c r="AY490" s="181"/>
      <c r="AZ490" s="181"/>
      <c r="BA490" s="181"/>
      <c r="BB490" s="181"/>
      <c r="BC490" s="181"/>
      <c r="BD490" s="181"/>
      <c r="BE490" s="181"/>
      <c r="BF490" s="181"/>
      <c r="BG490" s="181"/>
      <c r="BH490" s="181"/>
      <c r="BI490" s="181"/>
      <c r="BJ490" s="181"/>
      <c r="BK490" s="181"/>
      <c r="BL490" s="181"/>
      <c r="BM490" s="181"/>
      <c r="BN490" s="181"/>
      <c r="BO490" s="181"/>
    </row>
    <row r="491" spans="1:67" s="19" customFormat="1" ht="18.75" customHeight="1">
      <c r="A491" s="335"/>
      <c r="B491" s="317" t="s">
        <v>353</v>
      </c>
      <c r="C491" s="330"/>
      <c r="D491" s="330"/>
      <c r="E491" s="174"/>
      <c r="F491" s="174"/>
      <c r="G491" s="174"/>
      <c r="H491" s="354"/>
      <c r="I491" s="354"/>
      <c r="J491" s="354"/>
      <c r="K491" s="354"/>
      <c r="L491" s="354"/>
      <c r="M491" s="354"/>
      <c r="N491" s="1156"/>
      <c r="O491" s="1156"/>
      <c r="P491" s="1156"/>
      <c r="Q491" s="1156"/>
      <c r="R491" s="1156"/>
      <c r="S491" s="1156"/>
      <c r="T491" s="299"/>
      <c r="U491" s="153"/>
      <c r="V491" s="168"/>
      <c r="AK491" s="352"/>
      <c r="AL491" s="352"/>
      <c r="AM491" s="352"/>
      <c r="AN491" s="352"/>
      <c r="AO491" s="352"/>
      <c r="AP491" s="352"/>
      <c r="AQ491" s="352"/>
      <c r="AR491" s="352"/>
      <c r="AS491" s="352"/>
      <c r="AT491" s="352"/>
      <c r="AU491" s="352"/>
      <c r="AV491" s="352"/>
      <c r="AW491" s="352"/>
      <c r="AX491" s="352"/>
      <c r="AY491" s="352"/>
      <c r="AZ491" s="352"/>
      <c r="BA491" s="352"/>
      <c r="BB491" s="352"/>
      <c r="BC491" s="352"/>
      <c r="BD491" s="352"/>
      <c r="BE491" s="352"/>
      <c r="BF491" s="352"/>
      <c r="BG491" s="352"/>
      <c r="BH491" s="352"/>
      <c r="BI491" s="352"/>
      <c r="BJ491" s="352"/>
      <c r="BK491" s="352"/>
      <c r="BL491" s="352"/>
      <c r="BM491" s="352"/>
      <c r="BN491" s="352"/>
      <c r="BO491" s="352"/>
    </row>
    <row r="492" spans="1:67" s="19" customFormat="1" ht="18.75" customHeight="1">
      <c r="A492" s="335"/>
      <c r="B492" s="317" t="s">
        <v>354</v>
      </c>
      <c r="C492" s="330"/>
      <c r="D492" s="330"/>
      <c r="E492" s="174"/>
      <c r="F492" s="174"/>
      <c r="G492" s="174"/>
      <c r="H492" s="1151">
        <v>548806486</v>
      </c>
      <c r="I492" s="1151"/>
      <c r="J492" s="1151"/>
      <c r="K492" s="1151"/>
      <c r="L492" s="1151"/>
      <c r="M492" s="1151"/>
      <c r="N492" s="146"/>
      <c r="O492" s="354"/>
      <c r="P492" s="1156">
        <v>-781434345</v>
      </c>
      <c r="Q492" s="1156"/>
      <c r="R492" s="1156"/>
      <c r="S492" s="1156"/>
      <c r="T492" s="299"/>
      <c r="U492" s="153"/>
      <c r="V492" s="168"/>
      <c r="AK492" s="352"/>
      <c r="AL492" s="352"/>
      <c r="AM492" s="352"/>
      <c r="AN492" s="352"/>
      <c r="AO492" s="352"/>
      <c r="AP492" s="352"/>
      <c r="AQ492" s="352"/>
      <c r="AR492" s="352"/>
      <c r="AS492" s="352"/>
      <c r="AT492" s="352"/>
      <c r="AU492" s="352"/>
      <c r="AV492" s="352"/>
      <c r="AW492" s="352"/>
      <c r="AX492" s="352"/>
      <c r="AY492" s="352"/>
      <c r="AZ492" s="352"/>
      <c r="BA492" s="352"/>
      <c r="BB492" s="352"/>
      <c r="BC492" s="352"/>
      <c r="BD492" s="352"/>
      <c r="BE492" s="352"/>
      <c r="BF492" s="352"/>
      <c r="BG492" s="352"/>
      <c r="BH492" s="352"/>
      <c r="BI492" s="352"/>
      <c r="BJ492" s="352"/>
      <c r="BK492" s="352"/>
      <c r="BL492" s="352"/>
      <c r="BM492" s="352"/>
      <c r="BN492" s="352"/>
      <c r="BO492" s="352"/>
    </row>
    <row r="493" spans="1:67" s="19" customFormat="1" ht="18.75" customHeight="1">
      <c r="A493" s="335"/>
      <c r="B493" s="317" t="s">
        <v>355</v>
      </c>
      <c r="C493" s="330"/>
      <c r="D493" s="330"/>
      <c r="E493" s="174"/>
      <c r="F493" s="174"/>
      <c r="G493" s="174"/>
      <c r="H493" s="1167">
        <f>H494+J495-J500</f>
        <v>2494574938</v>
      </c>
      <c r="I493" s="1167"/>
      <c r="J493" s="1167"/>
      <c r="K493" s="1167"/>
      <c r="L493" s="1167"/>
      <c r="M493" s="1167"/>
      <c r="N493" s="146"/>
      <c r="O493" s="162"/>
      <c r="P493" s="1156">
        <v>556229618</v>
      </c>
      <c r="Q493" s="1156"/>
      <c r="R493" s="1156"/>
      <c r="S493" s="1156"/>
      <c r="T493" s="299"/>
      <c r="U493" s="171"/>
      <c r="V493" s="168"/>
      <c r="AK493" s="352"/>
      <c r="AL493" s="352"/>
      <c r="AM493" s="352"/>
      <c r="AN493" s="352"/>
      <c r="AO493" s="352"/>
      <c r="AP493" s="352"/>
      <c r="AQ493" s="352"/>
      <c r="AR493" s="352"/>
      <c r="AS493" s="352"/>
      <c r="AT493" s="352"/>
      <c r="AU493" s="352"/>
      <c r="AV493" s="352"/>
      <c r="AW493" s="352"/>
      <c r="AX493" s="352"/>
      <c r="AY493" s="352"/>
      <c r="AZ493" s="352"/>
      <c r="BA493" s="352"/>
      <c r="BB493" s="352"/>
      <c r="BC493" s="352"/>
      <c r="BD493" s="352"/>
      <c r="BE493" s="352"/>
      <c r="BF493" s="352"/>
      <c r="BG493" s="352"/>
      <c r="BH493" s="352"/>
      <c r="BI493" s="352"/>
      <c r="BJ493" s="352"/>
      <c r="BK493" s="352"/>
      <c r="BL493" s="352"/>
      <c r="BM493" s="352"/>
      <c r="BN493" s="352"/>
      <c r="BO493" s="352"/>
    </row>
    <row r="494" spans="1:67" s="19" customFormat="1" ht="18.75" customHeight="1">
      <c r="A494" s="335"/>
      <c r="B494" s="317" t="s">
        <v>356</v>
      </c>
      <c r="C494" s="330"/>
      <c r="D494" s="330"/>
      <c r="E494" s="174"/>
      <c r="F494" s="174"/>
      <c r="G494" s="174"/>
      <c r="H494" s="1167">
        <v>3175586937</v>
      </c>
      <c r="I494" s="1167"/>
      <c r="J494" s="1167"/>
      <c r="K494" s="1167"/>
      <c r="L494" s="1167"/>
      <c r="M494" s="1167"/>
      <c r="N494" s="146"/>
      <c r="O494" s="162"/>
      <c r="P494" s="1156">
        <v>556229618</v>
      </c>
      <c r="Q494" s="1156"/>
      <c r="R494" s="1156"/>
      <c r="S494" s="1156"/>
      <c r="T494" s="299"/>
      <c r="U494" s="153"/>
      <c r="V494" s="168"/>
      <c r="AK494" s="352"/>
      <c r="AL494" s="352"/>
      <c r="AM494" s="352"/>
      <c r="AN494" s="352"/>
      <c r="AO494" s="352"/>
      <c r="AP494" s="352"/>
      <c r="AQ494" s="352"/>
      <c r="AR494" s="352"/>
      <c r="AS494" s="352"/>
      <c r="AT494" s="352"/>
      <c r="AU494" s="352"/>
      <c r="AV494" s="352"/>
      <c r="AW494" s="352"/>
      <c r="AX494" s="352"/>
      <c r="AY494" s="352"/>
      <c r="AZ494" s="352"/>
      <c r="BA494" s="352"/>
      <c r="BB494" s="352"/>
      <c r="BC494" s="352"/>
      <c r="BD494" s="352"/>
      <c r="BE494" s="352"/>
      <c r="BF494" s="352"/>
      <c r="BG494" s="352"/>
      <c r="BH494" s="352"/>
      <c r="BI494" s="352"/>
      <c r="BJ494" s="352"/>
      <c r="BK494" s="352"/>
      <c r="BL494" s="352"/>
      <c r="BM494" s="352"/>
      <c r="BN494" s="352"/>
      <c r="BO494" s="352"/>
    </row>
    <row r="495" spans="1:67" s="19" customFormat="1" ht="18.75" customHeight="1">
      <c r="A495" s="335"/>
      <c r="B495" s="317" t="s">
        <v>357</v>
      </c>
      <c r="C495" s="330"/>
      <c r="D495" s="330"/>
      <c r="E495" s="174"/>
      <c r="F495" s="174"/>
      <c r="G495" s="174"/>
      <c r="H495" s="481"/>
      <c r="I495" s="482"/>
      <c r="J495" s="1417">
        <f>SUM(J496:M499)</f>
        <v>653557016</v>
      </c>
      <c r="K495" s="1417"/>
      <c r="L495" s="1417"/>
      <c r="M495" s="1417"/>
      <c r="N495" s="146"/>
      <c r="O495" s="162"/>
      <c r="P495" s="1156"/>
      <c r="Q495" s="1156"/>
      <c r="R495" s="1156"/>
      <c r="S495" s="1156"/>
      <c r="T495" s="299"/>
      <c r="U495" s="171">
        <v>-1006658877</v>
      </c>
      <c r="V495" s="168"/>
      <c r="AK495" s="352"/>
      <c r="AL495" s="352"/>
      <c r="AM495" s="352"/>
      <c r="AN495" s="352"/>
      <c r="AO495" s="352"/>
      <c r="AP495" s="352"/>
      <c r="AQ495" s="352"/>
      <c r="AR495" s="352"/>
      <c r="AS495" s="352"/>
      <c r="AT495" s="352"/>
      <c r="AU495" s="352"/>
      <c r="AV495" s="352"/>
      <c r="AW495" s="352"/>
      <c r="AX495" s="352"/>
      <c r="AY495" s="352"/>
      <c r="AZ495" s="352"/>
      <c r="BA495" s="352"/>
      <c r="BB495" s="352"/>
      <c r="BC495" s="352"/>
      <c r="BD495" s="352"/>
      <c r="BE495" s="352"/>
      <c r="BF495" s="352"/>
      <c r="BG495" s="352"/>
      <c r="BH495" s="352"/>
      <c r="BI495" s="352"/>
      <c r="BJ495" s="352"/>
      <c r="BK495" s="352"/>
      <c r="BL495" s="352"/>
      <c r="BM495" s="352"/>
      <c r="BN495" s="352"/>
      <c r="BO495" s="352"/>
    </row>
    <row r="496" spans="1:67" s="464" customFormat="1" ht="18.75" customHeight="1">
      <c r="A496" s="483"/>
      <c r="B496" s="460"/>
      <c r="C496" s="466" t="s">
        <v>358</v>
      </c>
      <c r="D496" s="322"/>
      <c r="E496" s="323"/>
      <c r="F496" s="323"/>
      <c r="G496" s="323"/>
      <c r="H496" s="484"/>
      <c r="I496" s="485"/>
      <c r="J496" s="1420">
        <v>126360660</v>
      </c>
      <c r="K496" s="1420"/>
      <c r="L496" s="1420"/>
      <c r="M496" s="1420"/>
      <c r="N496" s="486"/>
      <c r="O496" s="474"/>
      <c r="P496" s="1418"/>
      <c r="Q496" s="1418"/>
      <c r="R496" s="1418"/>
      <c r="S496" s="1418"/>
      <c r="T496" s="461"/>
      <c r="U496" s="462"/>
      <c r="V496" s="487">
        <v>126360660</v>
      </c>
      <c r="AK496" s="599"/>
      <c r="AL496" s="599"/>
      <c r="AM496" s="599"/>
      <c r="AN496" s="599"/>
      <c r="AO496" s="599"/>
      <c r="AP496" s="599"/>
      <c r="AQ496" s="599"/>
      <c r="AR496" s="599"/>
      <c r="AS496" s="599"/>
      <c r="AT496" s="599"/>
      <c r="AU496" s="599"/>
      <c r="AV496" s="599"/>
      <c r="AW496" s="599"/>
      <c r="AX496" s="599"/>
      <c r="AY496" s="599"/>
      <c r="AZ496" s="599"/>
      <c r="BA496" s="599"/>
      <c r="BB496" s="599"/>
      <c r="BC496" s="599"/>
      <c r="BD496" s="599"/>
      <c r="BE496" s="599"/>
      <c r="BF496" s="599"/>
      <c r="BG496" s="599"/>
      <c r="BH496" s="599"/>
      <c r="BI496" s="599"/>
      <c r="BJ496" s="599"/>
      <c r="BK496" s="599"/>
      <c r="BL496" s="599"/>
      <c r="BM496" s="599"/>
      <c r="BN496" s="599"/>
      <c r="BO496" s="599"/>
    </row>
    <row r="497" spans="1:67" s="464" customFormat="1" ht="32.25" customHeight="1">
      <c r="A497" s="483"/>
      <c r="B497" s="460"/>
      <c r="C497" s="1419" t="s">
        <v>359</v>
      </c>
      <c r="D497" s="1419"/>
      <c r="E497" s="1419"/>
      <c r="F497" s="1419"/>
      <c r="G497" s="1419"/>
      <c r="H497" s="1419"/>
      <c r="I497" s="1419"/>
      <c r="J497" s="1420">
        <f>78748913+448447443</f>
        <v>527196356</v>
      </c>
      <c r="K497" s="1420"/>
      <c r="L497" s="1420"/>
      <c r="M497" s="1420"/>
      <c r="N497" s="486"/>
      <c r="O497" s="474"/>
      <c r="P497" s="1414"/>
      <c r="Q497" s="1414"/>
      <c r="R497" s="1414"/>
      <c r="S497" s="1414"/>
      <c r="T497" s="461"/>
      <c r="U497" s="462"/>
      <c r="V497" s="463">
        <v>653557016</v>
      </c>
      <c r="AK497" s="599"/>
      <c r="AL497" s="599"/>
      <c r="AM497" s="599"/>
      <c r="AN497" s="599"/>
      <c r="AO497" s="599"/>
      <c r="AP497" s="599"/>
      <c r="AQ497" s="599"/>
      <c r="AR497" s="599"/>
      <c r="AS497" s="599"/>
      <c r="AT497" s="599"/>
      <c r="AU497" s="599"/>
      <c r="AV497" s="599"/>
      <c r="AW497" s="599"/>
      <c r="AX497" s="599"/>
      <c r="AY497" s="599"/>
      <c r="AZ497" s="599"/>
      <c r="BA497" s="599"/>
      <c r="BB497" s="599"/>
      <c r="BC497" s="599"/>
      <c r="BD497" s="599"/>
      <c r="BE497" s="599"/>
      <c r="BF497" s="599"/>
      <c r="BG497" s="599"/>
      <c r="BH497" s="599"/>
      <c r="BI497" s="599"/>
      <c r="BJ497" s="599"/>
      <c r="BK497" s="599"/>
      <c r="BL497" s="599"/>
      <c r="BM497" s="599"/>
      <c r="BN497" s="599"/>
      <c r="BO497" s="599"/>
    </row>
    <row r="498" spans="1:67" s="464" customFormat="1" ht="18.75" customHeight="1">
      <c r="A498" s="483"/>
      <c r="B498" s="460"/>
      <c r="C498" s="460" t="s">
        <v>360</v>
      </c>
      <c r="D498" s="322"/>
      <c r="E498" s="323"/>
      <c r="F498" s="323"/>
      <c r="G498" s="323"/>
      <c r="H498" s="484"/>
      <c r="I498" s="485"/>
      <c r="J498" s="1416"/>
      <c r="K498" s="1416"/>
      <c r="L498" s="1416"/>
      <c r="M498" s="1416"/>
      <c r="N498" s="486"/>
      <c r="O498" s="474"/>
      <c r="P498" s="1414"/>
      <c r="Q498" s="1414"/>
      <c r="R498" s="1414"/>
      <c r="S498" s="1414"/>
      <c r="T498" s="461"/>
      <c r="U498" s="488">
        <v>521017457</v>
      </c>
      <c r="V498" s="463">
        <f>J495-V497</f>
        <v>0</v>
      </c>
      <c r="AK498" s="599"/>
      <c r="AL498" s="599"/>
      <c r="AM498" s="599"/>
      <c r="AN498" s="599"/>
      <c r="AO498" s="599"/>
      <c r="AP498" s="599"/>
      <c r="AQ498" s="599"/>
      <c r="AR498" s="599"/>
      <c r="AS498" s="599"/>
      <c r="AT498" s="599"/>
      <c r="AU498" s="599"/>
      <c r="AV498" s="599"/>
      <c r="AW498" s="599"/>
      <c r="AX498" s="599"/>
      <c r="AY498" s="599"/>
      <c r="AZ498" s="599"/>
      <c r="BA498" s="599"/>
      <c r="BB498" s="599"/>
      <c r="BC498" s="599"/>
      <c r="BD498" s="599"/>
      <c r="BE498" s="599"/>
      <c r="BF498" s="599"/>
      <c r="BG498" s="599"/>
      <c r="BH498" s="599"/>
      <c r="BI498" s="599"/>
      <c r="BJ498" s="599"/>
      <c r="BK498" s="599"/>
      <c r="BL498" s="599"/>
      <c r="BM498" s="599"/>
      <c r="BN498" s="599"/>
      <c r="BO498" s="599"/>
    </row>
    <row r="499" spans="1:67" s="464" customFormat="1" ht="12.75" customHeight="1">
      <c r="A499" s="483"/>
      <c r="B499" s="460"/>
      <c r="D499" s="322"/>
      <c r="E499" s="323"/>
      <c r="F499" s="323"/>
      <c r="G499" s="323"/>
      <c r="H499" s="484"/>
      <c r="I499" s="485"/>
      <c r="J499" s="1415"/>
      <c r="K499" s="1415"/>
      <c r="L499" s="1415"/>
      <c r="M499" s="1415"/>
      <c r="N499" s="486"/>
      <c r="O499" s="474"/>
      <c r="P499" s="1414"/>
      <c r="Q499" s="1414"/>
      <c r="R499" s="1414"/>
      <c r="S499" s="1414"/>
      <c r="T499" s="461"/>
      <c r="U499" s="462"/>
      <c r="V499" s="463"/>
      <c r="AK499" s="599"/>
      <c r="AL499" s="599"/>
      <c r="AM499" s="599"/>
      <c r="AN499" s="599"/>
      <c r="AO499" s="599"/>
      <c r="AP499" s="599"/>
      <c r="AQ499" s="599"/>
      <c r="AR499" s="599"/>
      <c r="AS499" s="599"/>
      <c r="AT499" s="599"/>
      <c r="AU499" s="599"/>
      <c r="AV499" s="599"/>
      <c r="AW499" s="599"/>
      <c r="AX499" s="599"/>
      <c r="AY499" s="599"/>
      <c r="AZ499" s="599"/>
      <c r="BA499" s="599"/>
      <c r="BB499" s="599"/>
      <c r="BC499" s="599"/>
      <c r="BD499" s="599"/>
      <c r="BE499" s="599"/>
      <c r="BF499" s="599"/>
      <c r="BG499" s="599"/>
      <c r="BH499" s="599"/>
      <c r="BI499" s="599"/>
      <c r="BJ499" s="599"/>
      <c r="BK499" s="599"/>
      <c r="BL499" s="599"/>
      <c r="BM499" s="599"/>
      <c r="BN499" s="599"/>
      <c r="BO499" s="599"/>
    </row>
    <row r="500" spans="1:67" s="19" customFormat="1" ht="18.75" customHeight="1">
      <c r="A500" s="335"/>
      <c r="B500" s="344" t="s">
        <v>361</v>
      </c>
      <c r="C500" s="330"/>
      <c r="D500" s="330"/>
      <c r="E500" s="174"/>
      <c r="F500" s="174"/>
      <c r="G500" s="174"/>
      <c r="H500" s="481"/>
      <c r="I500" s="175"/>
      <c r="J500" s="1417">
        <f>SUM(J501:M507)</f>
        <v>1334569015</v>
      </c>
      <c r="K500" s="1417"/>
      <c r="L500" s="1417"/>
      <c r="M500" s="1417"/>
      <c r="N500" s="445"/>
      <c r="O500" s="162"/>
      <c r="P500" s="1708"/>
      <c r="Q500" s="1708"/>
      <c r="R500" s="1708"/>
      <c r="S500" s="1708"/>
      <c r="T500" s="299"/>
      <c r="U500" s="365">
        <f>27766567147-25595968912</f>
        <v>2170598235</v>
      </c>
      <c r="V500" s="168"/>
      <c r="AK500" s="352"/>
      <c r="AL500" s="352"/>
      <c r="AM500" s="352"/>
      <c r="AN500" s="352"/>
      <c r="AO500" s="352"/>
      <c r="AP500" s="352"/>
      <c r="AQ500" s="352"/>
      <c r="AR500" s="352"/>
      <c r="AS500" s="352"/>
      <c r="AT500" s="352"/>
      <c r="AU500" s="352"/>
      <c r="AV500" s="352"/>
      <c r="AW500" s="352"/>
      <c r="AX500" s="352"/>
      <c r="AY500" s="352"/>
      <c r="AZ500" s="352"/>
      <c r="BA500" s="352"/>
      <c r="BB500" s="352"/>
      <c r="BC500" s="352"/>
      <c r="BD500" s="352"/>
      <c r="BE500" s="352"/>
      <c r="BF500" s="352"/>
      <c r="BG500" s="352"/>
      <c r="BH500" s="352"/>
      <c r="BI500" s="352"/>
      <c r="BJ500" s="352"/>
      <c r="BK500" s="352"/>
      <c r="BL500" s="352"/>
      <c r="BM500" s="352"/>
      <c r="BN500" s="352"/>
      <c r="BO500" s="352"/>
    </row>
    <row r="501" spans="1:67" s="464" customFormat="1" ht="18.75" customHeight="1">
      <c r="A501" s="483"/>
      <c r="B501" s="489" t="s">
        <v>362</v>
      </c>
      <c r="C501" s="322"/>
      <c r="D501" s="322"/>
      <c r="E501" s="323"/>
      <c r="F501" s="323"/>
      <c r="G501" s="323"/>
      <c r="H501" s="474"/>
      <c r="I501" s="474"/>
      <c r="J501" s="1414"/>
      <c r="K501" s="1414"/>
      <c r="L501" s="1414"/>
      <c r="M501" s="1414"/>
      <c r="N501" s="474"/>
      <c r="O501" s="474"/>
      <c r="P501" s="1414"/>
      <c r="Q501" s="1414"/>
      <c r="R501" s="1414"/>
      <c r="S501" s="1414"/>
      <c r="T501" s="461"/>
      <c r="U501" s="490">
        <f>U500-2157182313</f>
        <v>13415922</v>
      </c>
      <c r="V501" s="463"/>
      <c r="AK501" s="599"/>
      <c r="AL501" s="599"/>
      <c r="AM501" s="599"/>
      <c r="AN501" s="599"/>
      <c r="AO501" s="599"/>
      <c r="AP501" s="599"/>
      <c r="AQ501" s="599"/>
      <c r="AR501" s="599"/>
      <c r="AS501" s="599"/>
      <c r="AT501" s="599"/>
      <c r="AU501" s="599"/>
      <c r="AV501" s="599"/>
      <c r="AW501" s="599"/>
      <c r="AX501" s="599"/>
      <c r="AY501" s="599"/>
      <c r="AZ501" s="599"/>
      <c r="BA501" s="599"/>
      <c r="BB501" s="599"/>
      <c r="BC501" s="599"/>
      <c r="BD501" s="599"/>
      <c r="BE501" s="599"/>
      <c r="BF501" s="599"/>
      <c r="BG501" s="599"/>
      <c r="BH501" s="599"/>
      <c r="BI501" s="599"/>
      <c r="BJ501" s="599"/>
      <c r="BK501" s="599"/>
      <c r="BL501" s="599"/>
      <c r="BM501" s="599"/>
      <c r="BN501" s="599"/>
      <c r="BO501" s="599"/>
    </row>
    <row r="502" spans="1:67" s="464" customFormat="1" ht="18.75" customHeight="1">
      <c r="A502" s="483"/>
      <c r="B502" s="489" t="s">
        <v>363</v>
      </c>
      <c r="C502" s="322"/>
      <c r="D502" s="322"/>
      <c r="E502" s="323"/>
      <c r="F502" s="323"/>
      <c r="G502" s="323"/>
      <c r="H502" s="491"/>
      <c r="I502" s="491"/>
      <c r="J502" s="1275">
        <v>102547935</v>
      </c>
      <c r="K502" s="1275"/>
      <c r="L502" s="1275"/>
      <c r="M502" s="1275"/>
      <c r="N502" s="474"/>
      <c r="O502" s="474"/>
      <c r="P502" s="1414"/>
      <c r="Q502" s="1414"/>
      <c r="R502" s="1414"/>
      <c r="S502" s="1414"/>
      <c r="T502" s="461"/>
      <c r="U502" s="462"/>
      <c r="V502" s="463"/>
      <c r="AK502" s="599"/>
      <c r="AL502" s="599"/>
      <c r="AM502" s="599"/>
      <c r="AN502" s="599"/>
      <c r="AO502" s="599"/>
      <c r="AP502" s="599"/>
      <c r="AQ502" s="599"/>
      <c r="AR502" s="599"/>
      <c r="AS502" s="599"/>
      <c r="AT502" s="599"/>
      <c r="AU502" s="599"/>
      <c r="AV502" s="599"/>
      <c r="AW502" s="599"/>
      <c r="AX502" s="599"/>
      <c r="AY502" s="599"/>
      <c r="AZ502" s="599"/>
      <c r="BA502" s="599"/>
      <c r="BB502" s="599"/>
      <c r="BC502" s="599"/>
      <c r="BD502" s="599"/>
      <c r="BE502" s="599"/>
      <c r="BF502" s="599"/>
      <c r="BG502" s="599"/>
      <c r="BH502" s="599"/>
      <c r="BI502" s="599"/>
      <c r="BJ502" s="599"/>
      <c r="BK502" s="599"/>
      <c r="BL502" s="599"/>
      <c r="BM502" s="599"/>
      <c r="BN502" s="599"/>
      <c r="BO502" s="599"/>
    </row>
    <row r="503" spans="1:67" s="464" customFormat="1" ht="18.75" customHeight="1">
      <c r="A503" s="483"/>
      <c r="B503" s="489" t="s">
        <v>364</v>
      </c>
      <c r="C503" s="322"/>
      <c r="D503" s="322"/>
      <c r="E503" s="323"/>
      <c r="F503" s="323"/>
      <c r="G503" s="323"/>
      <c r="H503" s="491"/>
      <c r="I503" s="491"/>
      <c r="J503" s="1414">
        <v>145801339</v>
      </c>
      <c r="K503" s="1414"/>
      <c r="L503" s="1414"/>
      <c r="M503" s="1414"/>
      <c r="N503" s="474"/>
      <c r="O503" s="474"/>
      <c r="P503" s="1414"/>
      <c r="Q503" s="1414"/>
      <c r="R503" s="1414"/>
      <c r="S503" s="1414"/>
      <c r="T503" s="461"/>
      <c r="U503" s="462"/>
      <c r="V503" s="492">
        <v>102547935</v>
      </c>
      <c r="AK503" s="599"/>
      <c r="AL503" s="599"/>
      <c r="AM503" s="599"/>
      <c r="AN503" s="599"/>
      <c r="AO503" s="599"/>
      <c r="AP503" s="599"/>
      <c r="AQ503" s="599"/>
      <c r="AR503" s="599"/>
      <c r="AS503" s="599"/>
      <c r="AT503" s="599"/>
      <c r="AU503" s="599"/>
      <c r="AV503" s="599"/>
      <c r="AW503" s="599"/>
      <c r="AX503" s="599"/>
      <c r="AY503" s="599"/>
      <c r="AZ503" s="599"/>
      <c r="BA503" s="599"/>
      <c r="BB503" s="599"/>
      <c r="BC503" s="599"/>
      <c r="BD503" s="599"/>
      <c r="BE503" s="599"/>
      <c r="BF503" s="599"/>
      <c r="BG503" s="599"/>
      <c r="BH503" s="599"/>
      <c r="BI503" s="599"/>
      <c r="BJ503" s="599"/>
      <c r="BK503" s="599"/>
      <c r="BL503" s="599"/>
      <c r="BM503" s="599"/>
      <c r="BN503" s="599"/>
      <c r="BO503" s="599"/>
    </row>
    <row r="504" spans="1:67" s="464" customFormat="1" ht="18.75" customHeight="1">
      <c r="A504" s="483"/>
      <c r="B504" s="489" t="s">
        <v>365</v>
      </c>
      <c r="C504" s="322"/>
      <c r="D504" s="322"/>
      <c r="E504" s="323"/>
      <c r="F504" s="323"/>
      <c r="G504" s="323"/>
      <c r="H504" s="491"/>
      <c r="I504" s="491"/>
      <c r="J504" s="1414">
        <v>8</v>
      </c>
      <c r="K504" s="1414"/>
      <c r="L504" s="1414"/>
      <c r="M504" s="1414"/>
      <c r="N504" s="474"/>
      <c r="O504" s="474"/>
      <c r="P504" s="474"/>
      <c r="Q504" s="474"/>
      <c r="R504" s="474"/>
      <c r="S504" s="474"/>
      <c r="T504" s="461"/>
      <c r="U504" s="462"/>
      <c r="V504" s="463">
        <v>145801339</v>
      </c>
      <c r="AK504" s="599"/>
      <c r="AL504" s="599"/>
      <c r="AM504" s="599"/>
      <c r="AN504" s="599"/>
      <c r="AO504" s="599"/>
      <c r="AP504" s="599"/>
      <c r="AQ504" s="599"/>
      <c r="AR504" s="599"/>
      <c r="AS504" s="599"/>
      <c r="AT504" s="599"/>
      <c r="AU504" s="599"/>
      <c r="AV504" s="599"/>
      <c r="AW504" s="599"/>
      <c r="AX504" s="599"/>
      <c r="AY504" s="599"/>
      <c r="AZ504" s="599"/>
      <c r="BA504" s="599"/>
      <c r="BB504" s="599"/>
      <c r="BC504" s="599"/>
      <c r="BD504" s="599"/>
      <c r="BE504" s="599"/>
      <c r="BF504" s="599"/>
      <c r="BG504" s="599"/>
      <c r="BH504" s="599"/>
      <c r="BI504" s="599"/>
      <c r="BJ504" s="599"/>
      <c r="BK504" s="599"/>
      <c r="BL504" s="599"/>
      <c r="BM504" s="599"/>
      <c r="BN504" s="599"/>
      <c r="BO504" s="599"/>
    </row>
    <row r="505" spans="1:67" s="464" customFormat="1" ht="18.75" customHeight="1">
      <c r="A505" s="483"/>
      <c r="B505" s="489" t="s">
        <v>366</v>
      </c>
      <c r="C505" s="322"/>
      <c r="D505" s="322"/>
      <c r="E505" s="323"/>
      <c r="F505" s="323"/>
      <c r="G505" s="323"/>
      <c r="H505" s="491"/>
      <c r="I505" s="491"/>
      <c r="J505" s="1414">
        <v>771894589</v>
      </c>
      <c r="K505" s="1414"/>
      <c r="L505" s="1414"/>
      <c r="M505" s="1414"/>
      <c r="N505" s="474"/>
      <c r="O505" s="474"/>
      <c r="P505" s="474"/>
      <c r="Q505" s="474"/>
      <c r="R505" s="474"/>
      <c r="S505" s="474"/>
      <c r="T505" s="461"/>
      <c r="U505" s="462"/>
      <c r="V505" s="463">
        <v>8</v>
      </c>
      <c r="AK505" s="599"/>
      <c r="AL505" s="599"/>
      <c r="AM505" s="599"/>
      <c r="AN505" s="599"/>
      <c r="AO505" s="599"/>
      <c r="AP505" s="599"/>
      <c r="AQ505" s="599"/>
      <c r="AR505" s="599"/>
      <c r="AS505" s="599"/>
      <c r="AT505" s="599"/>
      <c r="AU505" s="599"/>
      <c r="AV505" s="599"/>
      <c r="AW505" s="599"/>
      <c r="AX505" s="599"/>
      <c r="AY505" s="599"/>
      <c r="AZ505" s="599"/>
      <c r="BA505" s="599"/>
      <c r="BB505" s="599"/>
      <c r="BC505" s="599"/>
      <c r="BD505" s="599"/>
      <c r="BE505" s="599"/>
      <c r="BF505" s="599"/>
      <c r="BG505" s="599"/>
      <c r="BH505" s="599"/>
      <c r="BI505" s="599"/>
      <c r="BJ505" s="599"/>
      <c r="BK505" s="599"/>
      <c r="BL505" s="599"/>
      <c r="BM505" s="599"/>
      <c r="BN505" s="599"/>
      <c r="BO505" s="599"/>
    </row>
    <row r="506" spans="1:67" s="464" customFormat="1" ht="18.75" customHeight="1">
      <c r="A506" s="483"/>
      <c r="B506" s="489" t="s">
        <v>367</v>
      </c>
      <c r="C506" s="322"/>
      <c r="D506" s="322"/>
      <c r="E506" s="323"/>
      <c r="F506" s="323"/>
      <c r="G506" s="323"/>
      <c r="H506" s="491"/>
      <c r="I506" s="491"/>
      <c r="J506" s="1414">
        <v>235066230</v>
      </c>
      <c r="K506" s="1414"/>
      <c r="L506" s="1414"/>
      <c r="M506" s="1414"/>
      <c r="N506" s="474"/>
      <c r="O506" s="474"/>
      <c r="P506" s="474"/>
      <c r="Q506" s="474"/>
      <c r="R506" s="474"/>
      <c r="S506" s="474"/>
      <c r="T506" s="461"/>
      <c r="U506" s="462"/>
      <c r="V506" s="463">
        <v>771894589</v>
      </c>
      <c r="AK506" s="599"/>
      <c r="AL506" s="599"/>
      <c r="AM506" s="599"/>
      <c r="AN506" s="599"/>
      <c r="AO506" s="599"/>
      <c r="AP506" s="599"/>
      <c r="AQ506" s="599"/>
      <c r="AR506" s="599"/>
      <c r="AS506" s="599"/>
      <c r="AT506" s="599"/>
      <c r="AU506" s="599"/>
      <c r="AV506" s="599"/>
      <c r="AW506" s="599"/>
      <c r="AX506" s="599"/>
      <c r="AY506" s="599"/>
      <c r="AZ506" s="599"/>
      <c r="BA506" s="599"/>
      <c r="BB506" s="599"/>
      <c r="BC506" s="599"/>
      <c r="BD506" s="599"/>
      <c r="BE506" s="599"/>
      <c r="BF506" s="599"/>
      <c r="BG506" s="599"/>
      <c r="BH506" s="599"/>
      <c r="BI506" s="599"/>
      <c r="BJ506" s="599"/>
      <c r="BK506" s="599"/>
      <c r="BL506" s="599"/>
      <c r="BM506" s="599"/>
      <c r="BN506" s="599"/>
      <c r="BO506" s="599"/>
    </row>
    <row r="507" spans="1:67" s="464" customFormat="1" ht="18.75" customHeight="1">
      <c r="A507" s="483"/>
      <c r="B507" s="489" t="s">
        <v>368</v>
      </c>
      <c r="C507" s="322"/>
      <c r="D507" s="322"/>
      <c r="E507" s="323"/>
      <c r="F507" s="323"/>
      <c r="G507" s="323"/>
      <c r="H507" s="491"/>
      <c r="I507" s="491"/>
      <c r="J507" s="1414">
        <v>79258914</v>
      </c>
      <c r="K507" s="1414"/>
      <c r="L507" s="1414"/>
      <c r="M507" s="1414"/>
      <c r="N507" s="474"/>
      <c r="O507" s="474"/>
      <c r="P507" s="474"/>
      <c r="Q507" s="474"/>
      <c r="R507" s="474"/>
      <c r="S507" s="474"/>
      <c r="T507" s="461"/>
      <c r="U507" s="462"/>
      <c r="V507" s="463">
        <v>235066230</v>
      </c>
      <c r="AK507" s="599"/>
      <c r="AL507" s="599"/>
      <c r="AM507" s="599"/>
      <c r="AN507" s="599"/>
      <c r="AO507" s="599"/>
      <c r="AP507" s="599"/>
      <c r="AQ507" s="599"/>
      <c r="AR507" s="599"/>
      <c r="AS507" s="599"/>
      <c r="AT507" s="599"/>
      <c r="AU507" s="599"/>
      <c r="AV507" s="599"/>
      <c r="AW507" s="599"/>
      <c r="AX507" s="599"/>
      <c r="AY507" s="599"/>
      <c r="AZ507" s="599"/>
      <c r="BA507" s="599"/>
      <c r="BB507" s="599"/>
      <c r="BC507" s="599"/>
      <c r="BD507" s="599"/>
      <c r="BE507" s="599"/>
      <c r="BF507" s="599"/>
      <c r="BG507" s="599"/>
      <c r="BH507" s="599"/>
      <c r="BI507" s="599"/>
      <c r="BJ507" s="599"/>
      <c r="BK507" s="599"/>
      <c r="BL507" s="599"/>
      <c r="BM507" s="599"/>
      <c r="BN507" s="599"/>
      <c r="BO507" s="599"/>
    </row>
    <row r="508" spans="1:67" s="117" customFormat="1" ht="18.75" customHeight="1">
      <c r="A508" s="340"/>
      <c r="B508" s="330" t="s">
        <v>369</v>
      </c>
      <c r="C508" s="330"/>
      <c r="D508" s="330"/>
      <c r="E508" s="174"/>
      <c r="F508" s="174"/>
      <c r="G508" s="174"/>
      <c r="H508" s="1152">
        <f>H492</f>
        <v>548806486</v>
      </c>
      <c r="I508" s="1152"/>
      <c r="J508" s="1152"/>
      <c r="K508" s="1152"/>
      <c r="L508" s="1152"/>
      <c r="M508" s="1152"/>
      <c r="N508" s="1152">
        <f>P492</f>
        <v>-781434345</v>
      </c>
      <c r="O508" s="1152"/>
      <c r="P508" s="1152"/>
      <c r="Q508" s="1152"/>
      <c r="R508" s="1152"/>
      <c r="S508" s="1152"/>
      <c r="T508" s="120">
        <v>0</v>
      </c>
      <c r="U508" s="477">
        <f>H508-24923463732</f>
        <v>-24374657246</v>
      </c>
      <c r="V508" s="116">
        <v>79258914</v>
      </c>
      <c r="AK508" s="181"/>
      <c r="AL508" s="181"/>
      <c r="AM508" s="181"/>
      <c r="AN508" s="181"/>
      <c r="AO508" s="181"/>
      <c r="AP508" s="181"/>
      <c r="AQ508" s="181"/>
      <c r="AR508" s="181"/>
      <c r="AS508" s="181"/>
      <c r="AT508" s="181"/>
      <c r="AU508" s="181"/>
      <c r="AV508" s="181"/>
      <c r="AW508" s="181"/>
      <c r="AX508" s="181"/>
      <c r="AY508" s="181"/>
      <c r="AZ508" s="181"/>
      <c r="BA508" s="181"/>
      <c r="BB508" s="181"/>
      <c r="BC508" s="181"/>
      <c r="BD508" s="181"/>
      <c r="BE508" s="181"/>
      <c r="BF508" s="181"/>
      <c r="BG508" s="181"/>
      <c r="BH508" s="181"/>
      <c r="BI508" s="181"/>
      <c r="BJ508" s="181"/>
      <c r="BK508" s="181"/>
      <c r="BL508" s="181"/>
      <c r="BM508" s="181"/>
      <c r="BN508" s="181"/>
      <c r="BO508" s="181"/>
    </row>
    <row r="509" spans="1:67" s="19" customFormat="1" ht="8.25" customHeight="1">
      <c r="A509" s="335"/>
      <c r="B509" s="336"/>
      <c r="C509" s="341"/>
      <c r="D509" s="341"/>
      <c r="E509" s="342"/>
      <c r="F509" s="342"/>
      <c r="G509" s="342"/>
      <c r="H509" s="1168"/>
      <c r="I509" s="1168"/>
      <c r="J509" s="1168"/>
      <c r="K509" s="1168"/>
      <c r="L509" s="1168"/>
      <c r="M509" s="1168"/>
      <c r="N509" s="1168"/>
      <c r="O509" s="1168"/>
      <c r="P509" s="1168"/>
      <c r="Q509" s="1168"/>
      <c r="R509" s="1168"/>
      <c r="S509" s="1168"/>
      <c r="T509" s="299"/>
      <c r="U509" s="153"/>
      <c r="V509" s="168">
        <f>SUM(V503:V508)</f>
        <v>1334569015</v>
      </c>
      <c r="AK509" s="352"/>
      <c r="AL509" s="352"/>
      <c r="AM509" s="352"/>
      <c r="AN509" s="352"/>
      <c r="AO509" s="352"/>
      <c r="AP509" s="352"/>
      <c r="AQ509" s="352"/>
      <c r="AR509" s="352"/>
      <c r="AS509" s="352"/>
      <c r="AT509" s="352"/>
      <c r="AU509" s="352"/>
      <c r="AV509" s="352"/>
      <c r="AW509" s="352"/>
      <c r="AX509" s="352"/>
      <c r="AY509" s="352"/>
      <c r="AZ509" s="352"/>
      <c r="BA509" s="352"/>
      <c r="BB509" s="352"/>
      <c r="BC509" s="352"/>
      <c r="BD509" s="352"/>
      <c r="BE509" s="352"/>
      <c r="BF509" s="352"/>
      <c r="BG509" s="352"/>
      <c r="BH509" s="352"/>
      <c r="BI509" s="352"/>
      <c r="BJ509" s="352"/>
      <c r="BK509" s="352"/>
      <c r="BL509" s="352"/>
      <c r="BM509" s="352"/>
      <c r="BN509" s="352"/>
      <c r="BO509" s="352"/>
    </row>
    <row r="510" spans="1:67" s="113" customFormat="1" ht="18.75" customHeight="1">
      <c r="A510" s="112">
        <v>32</v>
      </c>
      <c r="B510" s="330" t="s">
        <v>370</v>
      </c>
      <c r="C510" s="330"/>
      <c r="D510" s="330"/>
      <c r="E510" s="174"/>
      <c r="F510" s="174"/>
      <c r="G510" s="174"/>
      <c r="I510" s="167"/>
      <c r="J510" s="1152" t="str">
        <f>K490</f>
        <v>Kỳ này</v>
      </c>
      <c r="K510" s="1152"/>
      <c r="L510" s="1152"/>
      <c r="M510" s="1152"/>
      <c r="N510" s="1153" t="s">
        <v>297</v>
      </c>
      <c r="O510" s="1153"/>
      <c r="P510" s="1153"/>
      <c r="Q510" s="1153"/>
      <c r="R510" s="1153"/>
      <c r="S510" s="1153"/>
      <c r="T510" s="332"/>
      <c r="U510" s="333"/>
      <c r="V510" s="334"/>
      <c r="AK510" s="142"/>
      <c r="AL510" s="142"/>
      <c r="AM510" s="142"/>
      <c r="AN510" s="142"/>
      <c r="AO510" s="142"/>
      <c r="AP510" s="142"/>
      <c r="AQ510" s="142"/>
      <c r="AR510" s="142"/>
      <c r="AS510" s="142"/>
      <c r="AT510" s="142"/>
      <c r="AU510" s="142"/>
      <c r="AV510" s="142"/>
      <c r="AW510" s="142"/>
      <c r="AX510" s="142"/>
      <c r="AY510" s="142"/>
      <c r="AZ510" s="142"/>
      <c r="BA510" s="142"/>
      <c r="BB510" s="142"/>
      <c r="BC510" s="142"/>
      <c r="BD510" s="142"/>
      <c r="BE510" s="142"/>
      <c r="BF510" s="142"/>
      <c r="BG510" s="142"/>
      <c r="BH510" s="142"/>
      <c r="BI510" s="142"/>
      <c r="BJ510" s="142"/>
      <c r="BK510" s="142"/>
      <c r="BL510" s="142"/>
      <c r="BM510" s="142"/>
      <c r="BN510" s="142"/>
      <c r="BO510" s="142"/>
    </row>
    <row r="511" spans="1:67" s="146" customFormat="1" ht="18.75" customHeight="1">
      <c r="A511" s="145"/>
      <c r="B511" s="317" t="s">
        <v>371</v>
      </c>
      <c r="C511" s="330"/>
      <c r="D511" s="330"/>
      <c r="E511" s="174"/>
      <c r="F511" s="174"/>
      <c r="G511" s="174"/>
      <c r="H511" s="354"/>
      <c r="I511" s="354"/>
      <c r="J511" s="354"/>
      <c r="K511" s="354"/>
      <c r="L511" s="354"/>
      <c r="M511" s="354"/>
      <c r="N511" s="1156"/>
      <c r="O511" s="1156"/>
      <c r="P511" s="1156"/>
      <c r="Q511" s="1156"/>
      <c r="R511" s="1156"/>
      <c r="S511" s="1156"/>
      <c r="T511" s="493"/>
      <c r="U511" s="475"/>
      <c r="V511" s="443">
        <f>J500-V509</f>
        <v>0</v>
      </c>
      <c r="AK511" s="481"/>
      <c r="AL511" s="481"/>
      <c r="AM511" s="481"/>
      <c r="AN511" s="481"/>
      <c r="AO511" s="481"/>
      <c r="AP511" s="481"/>
      <c r="AQ511" s="481"/>
      <c r="AR511" s="481"/>
      <c r="AS511" s="481"/>
      <c r="AT511" s="481"/>
      <c r="AU511" s="481"/>
      <c r="AV511" s="481"/>
      <c r="AW511" s="481"/>
      <c r="AX511" s="481"/>
      <c r="AY511" s="481"/>
      <c r="AZ511" s="481"/>
      <c r="BA511" s="481"/>
      <c r="BB511" s="481"/>
      <c r="BC511" s="481"/>
      <c r="BD511" s="481"/>
      <c r="BE511" s="481"/>
      <c r="BF511" s="481"/>
      <c r="BG511" s="481"/>
      <c r="BH511" s="481"/>
      <c r="BI511" s="481"/>
      <c r="BJ511" s="481"/>
      <c r="BK511" s="481"/>
      <c r="BL511" s="481"/>
      <c r="BM511" s="481"/>
      <c r="BN511" s="481"/>
      <c r="BO511" s="481"/>
    </row>
    <row r="512" spans="1:67" s="146" customFormat="1" ht="18.75" customHeight="1">
      <c r="A512" s="145"/>
      <c r="B512" s="317" t="s">
        <v>372</v>
      </c>
      <c r="C512" s="330"/>
      <c r="D512" s="330"/>
      <c r="E512" s="174"/>
      <c r="F512" s="174"/>
      <c r="G512" s="174"/>
      <c r="H512" s="1156"/>
      <c r="I512" s="1156"/>
      <c r="J512" s="1156"/>
      <c r="K512" s="1156"/>
      <c r="L512" s="1156"/>
      <c r="M512" s="1156"/>
      <c r="N512" s="1156"/>
      <c r="O512" s="1156"/>
      <c r="P512" s="1156"/>
      <c r="Q512" s="1156"/>
      <c r="R512" s="1156"/>
      <c r="S512" s="1156"/>
      <c r="T512" s="493"/>
      <c r="U512" s="475"/>
      <c r="V512" s="443"/>
      <c r="AK512" s="481"/>
      <c r="AL512" s="481"/>
      <c r="AM512" s="481"/>
      <c r="AN512" s="481"/>
      <c r="AO512" s="481"/>
      <c r="AP512" s="481"/>
      <c r="AQ512" s="481"/>
      <c r="AR512" s="481"/>
      <c r="AS512" s="481"/>
      <c r="AT512" s="481"/>
      <c r="AU512" s="481"/>
      <c r="AV512" s="481"/>
      <c r="AW512" s="481"/>
      <c r="AX512" s="481"/>
      <c r="AY512" s="481"/>
      <c r="AZ512" s="481"/>
      <c r="BA512" s="481"/>
      <c r="BB512" s="481"/>
      <c r="BC512" s="481"/>
      <c r="BD512" s="481"/>
      <c r="BE512" s="481"/>
      <c r="BF512" s="481"/>
      <c r="BG512" s="481"/>
      <c r="BH512" s="481"/>
      <c r="BI512" s="481"/>
      <c r="BJ512" s="481"/>
      <c r="BK512" s="481"/>
      <c r="BL512" s="481"/>
      <c r="BM512" s="481"/>
      <c r="BN512" s="481"/>
      <c r="BO512" s="481"/>
    </row>
    <row r="513" spans="1:67" s="146" customFormat="1" ht="18.75" customHeight="1">
      <c r="A513" s="145"/>
      <c r="B513" s="317" t="s">
        <v>371</v>
      </c>
      <c r="C513" s="330"/>
      <c r="D513" s="330"/>
      <c r="E513" s="174"/>
      <c r="F513" s="174"/>
      <c r="G513" s="174"/>
      <c r="H513" s="354"/>
      <c r="I513" s="354"/>
      <c r="J513" s="354"/>
      <c r="K513" s="354"/>
      <c r="L513" s="354"/>
      <c r="M513" s="354"/>
      <c r="N513" s="1156"/>
      <c r="O513" s="1156"/>
      <c r="P513" s="1156"/>
      <c r="Q513" s="1156"/>
      <c r="R513" s="1156"/>
      <c r="S513" s="1156"/>
      <c r="T513" s="493"/>
      <c r="U513" s="475"/>
      <c r="V513" s="443"/>
      <c r="AK513" s="481"/>
      <c r="AL513" s="481"/>
      <c r="AM513" s="481"/>
      <c r="AN513" s="481"/>
      <c r="AO513" s="481"/>
      <c r="AP513" s="481"/>
      <c r="AQ513" s="481"/>
      <c r="AR513" s="481"/>
      <c r="AS513" s="481"/>
      <c r="AT513" s="481"/>
      <c r="AU513" s="481"/>
      <c r="AV513" s="481"/>
      <c r="AW513" s="481"/>
      <c r="AX513" s="481"/>
      <c r="AY513" s="481"/>
      <c r="AZ513" s="481"/>
      <c r="BA513" s="481"/>
      <c r="BB513" s="481"/>
      <c r="BC513" s="481"/>
      <c r="BD513" s="481"/>
      <c r="BE513" s="481"/>
      <c r="BF513" s="481"/>
      <c r="BG513" s="481"/>
      <c r="BH513" s="481"/>
      <c r="BI513" s="481"/>
      <c r="BJ513" s="481"/>
      <c r="BK513" s="481"/>
      <c r="BL513" s="481"/>
      <c r="BM513" s="481"/>
      <c r="BN513" s="481"/>
      <c r="BO513" s="481"/>
    </row>
    <row r="514" spans="1:67" s="146" customFormat="1" ht="18.75" customHeight="1">
      <c r="A514" s="145"/>
      <c r="B514" s="317" t="s">
        <v>373</v>
      </c>
      <c r="C514" s="330"/>
      <c r="D514" s="330"/>
      <c r="E514" s="174"/>
      <c r="F514" s="174"/>
      <c r="G514" s="174"/>
      <c r="H514" s="354"/>
      <c r="I514" s="354"/>
      <c r="J514" s="354"/>
      <c r="K514" s="354"/>
      <c r="L514" s="354"/>
      <c r="M514" s="354"/>
      <c r="N514" s="1156"/>
      <c r="O514" s="1156"/>
      <c r="P514" s="1156"/>
      <c r="Q514" s="1156"/>
      <c r="R514" s="1156"/>
      <c r="S514" s="1156"/>
      <c r="T514" s="493"/>
      <c r="U514" s="475"/>
      <c r="V514" s="443"/>
      <c r="AK514" s="481"/>
      <c r="AL514" s="481"/>
      <c r="AM514" s="481"/>
      <c r="AN514" s="481"/>
      <c r="AO514" s="481"/>
      <c r="AP514" s="481"/>
      <c r="AQ514" s="481"/>
      <c r="AR514" s="481"/>
      <c r="AS514" s="481"/>
      <c r="AT514" s="481"/>
      <c r="AU514" s="481"/>
      <c r="AV514" s="481"/>
      <c r="AW514" s="481"/>
      <c r="AX514" s="481"/>
      <c r="AY514" s="481"/>
      <c r="AZ514" s="481"/>
      <c r="BA514" s="481"/>
      <c r="BB514" s="481"/>
      <c r="BC514" s="481"/>
      <c r="BD514" s="481"/>
      <c r="BE514" s="481"/>
      <c r="BF514" s="481"/>
      <c r="BG514" s="481"/>
      <c r="BH514" s="481"/>
      <c r="BI514" s="481"/>
      <c r="BJ514" s="481"/>
      <c r="BK514" s="481"/>
      <c r="BL514" s="481"/>
      <c r="BM514" s="481"/>
      <c r="BN514" s="481"/>
      <c r="BO514" s="481"/>
    </row>
    <row r="515" spans="1:67" s="146" customFormat="1" ht="18.75" customHeight="1">
      <c r="A515" s="145"/>
      <c r="B515" s="317" t="s">
        <v>374</v>
      </c>
      <c r="C515" s="330"/>
      <c r="D515" s="330"/>
      <c r="E515" s="174"/>
      <c r="F515" s="174"/>
      <c r="G515" s="174"/>
      <c r="H515" s="354"/>
      <c r="I515" s="354"/>
      <c r="J515" s="354"/>
      <c r="K515" s="354"/>
      <c r="L515" s="354"/>
      <c r="M515" s="354"/>
      <c r="N515" s="1156"/>
      <c r="O515" s="1156"/>
      <c r="P515" s="1156"/>
      <c r="Q515" s="1156"/>
      <c r="R515" s="1156"/>
      <c r="S515" s="1156"/>
      <c r="T515" s="493"/>
      <c r="U515" s="1411">
        <v>104360221602</v>
      </c>
      <c r="V515" s="1411"/>
      <c r="W515" s="1411"/>
      <c r="X515" s="1411"/>
      <c r="Y515" s="1411"/>
      <c r="Z515" s="1411"/>
      <c r="AK515" s="481"/>
      <c r="AL515" s="481"/>
      <c r="AM515" s="481"/>
      <c r="AN515" s="481"/>
      <c r="AO515" s="481"/>
      <c r="AP515" s="481"/>
      <c r="AQ515" s="481"/>
      <c r="AR515" s="481"/>
      <c r="AS515" s="481"/>
      <c r="AT515" s="481"/>
      <c r="AU515" s="481"/>
      <c r="AV515" s="481"/>
      <c r="AW515" s="481"/>
      <c r="AX515" s="481"/>
      <c r="AY515" s="481"/>
      <c r="AZ515" s="481"/>
      <c r="BA515" s="481"/>
      <c r="BB515" s="481"/>
      <c r="BC515" s="481"/>
      <c r="BD515" s="481"/>
      <c r="BE515" s="481"/>
      <c r="BF515" s="481"/>
      <c r="BG515" s="481"/>
      <c r="BH515" s="481"/>
      <c r="BI515" s="481"/>
      <c r="BJ515" s="481"/>
      <c r="BK515" s="481"/>
      <c r="BL515" s="481"/>
      <c r="BM515" s="481"/>
      <c r="BN515" s="481"/>
      <c r="BO515" s="481"/>
    </row>
    <row r="516" spans="1:67" s="146" customFormat="1" ht="18.75" customHeight="1">
      <c r="A516" s="145"/>
      <c r="B516" s="317" t="s">
        <v>182</v>
      </c>
      <c r="C516" s="330"/>
      <c r="D516" s="330"/>
      <c r="E516" s="174"/>
      <c r="F516" s="174"/>
      <c r="G516" s="174"/>
      <c r="H516" s="1156"/>
      <c r="I516" s="1156"/>
      <c r="J516" s="1156"/>
      <c r="K516" s="1156"/>
      <c r="L516" s="1156"/>
      <c r="M516" s="1156"/>
      <c r="N516" s="1156"/>
      <c r="O516" s="1156"/>
      <c r="P516" s="1156"/>
      <c r="Q516" s="1156"/>
      <c r="R516" s="1156"/>
      <c r="S516" s="1156"/>
      <c r="T516" s="493"/>
      <c r="U516" s="1411">
        <v>104360221602</v>
      </c>
      <c r="V516" s="1411"/>
      <c r="W516" s="1411"/>
      <c r="X516" s="1411"/>
      <c r="Y516" s="1411"/>
      <c r="Z516" s="1411"/>
      <c r="AK516" s="481"/>
      <c r="AL516" s="481"/>
      <c r="AM516" s="481"/>
      <c r="AN516" s="481"/>
      <c r="AO516" s="481"/>
      <c r="AP516" s="481"/>
      <c r="AQ516" s="481"/>
      <c r="AR516" s="481"/>
      <c r="AS516" s="481"/>
      <c r="AT516" s="481"/>
      <c r="AU516" s="481"/>
      <c r="AV516" s="481"/>
      <c r="AW516" s="481"/>
      <c r="AX516" s="481"/>
      <c r="AY516" s="481"/>
      <c r="AZ516" s="481"/>
      <c r="BA516" s="481"/>
      <c r="BB516" s="481"/>
      <c r="BC516" s="481"/>
      <c r="BD516" s="481"/>
      <c r="BE516" s="481"/>
      <c r="BF516" s="481"/>
      <c r="BG516" s="481"/>
      <c r="BH516" s="481"/>
      <c r="BI516" s="481"/>
      <c r="BJ516" s="481"/>
      <c r="BK516" s="481"/>
      <c r="BL516" s="481"/>
      <c r="BM516" s="481"/>
      <c r="BN516" s="481"/>
      <c r="BO516" s="481"/>
    </row>
    <row r="517" spans="1:67" s="146" customFormat="1" ht="18.75" customHeight="1">
      <c r="A517" s="145"/>
      <c r="B517" s="317" t="s">
        <v>374</v>
      </c>
      <c r="C517" s="330"/>
      <c r="D517" s="330"/>
      <c r="E517" s="174"/>
      <c r="F517" s="174"/>
      <c r="G517" s="174"/>
      <c r="H517" s="354"/>
      <c r="I517" s="354"/>
      <c r="J517" s="354"/>
      <c r="K517" s="354"/>
      <c r="L517" s="354"/>
      <c r="M517" s="354"/>
      <c r="N517" s="1156"/>
      <c r="O517" s="1156"/>
      <c r="P517" s="1156"/>
      <c r="Q517" s="1156"/>
      <c r="R517" s="1156"/>
      <c r="S517" s="1156"/>
      <c r="T517" s="493"/>
      <c r="U517" s="1411">
        <v>414590676592</v>
      </c>
      <c r="V517" s="1411"/>
      <c r="W517" s="1411"/>
      <c r="X517" s="1411"/>
      <c r="Y517" s="1411"/>
      <c r="Z517" s="1411"/>
      <c r="AK517" s="481"/>
      <c r="AL517" s="481"/>
      <c r="AM517" s="481"/>
      <c r="AN517" s="481"/>
      <c r="AO517" s="481"/>
      <c r="AP517" s="481"/>
      <c r="AQ517" s="481"/>
      <c r="AR517" s="481"/>
      <c r="AS517" s="481"/>
      <c r="AT517" s="481"/>
      <c r="AU517" s="481"/>
      <c r="AV517" s="481"/>
      <c r="AW517" s="481"/>
      <c r="AX517" s="481"/>
      <c r="AY517" s="481"/>
      <c r="AZ517" s="481"/>
      <c r="BA517" s="481"/>
      <c r="BB517" s="481"/>
      <c r="BC517" s="481"/>
      <c r="BD517" s="481"/>
      <c r="BE517" s="481"/>
      <c r="BF517" s="481"/>
      <c r="BG517" s="481"/>
      <c r="BH517" s="481"/>
      <c r="BI517" s="481"/>
      <c r="BJ517" s="481"/>
      <c r="BK517" s="481"/>
      <c r="BL517" s="481"/>
      <c r="BM517" s="481"/>
      <c r="BN517" s="481"/>
      <c r="BO517" s="481"/>
    </row>
    <row r="518" spans="1:67" s="146" customFormat="1" ht="18.75" customHeight="1">
      <c r="A518" s="145"/>
      <c r="B518" s="317" t="s">
        <v>375</v>
      </c>
      <c r="C518" s="330"/>
      <c r="D518" s="330"/>
      <c r="E518" s="174"/>
      <c r="F518" s="174"/>
      <c r="G518" s="174"/>
      <c r="H518" s="354"/>
      <c r="I518" s="354"/>
      <c r="J518" s="354"/>
      <c r="K518" s="354"/>
      <c r="L518" s="354"/>
      <c r="M518" s="354"/>
      <c r="N518" s="1156"/>
      <c r="O518" s="1156"/>
      <c r="P518" s="1156"/>
      <c r="Q518" s="1156"/>
      <c r="R518" s="1156"/>
      <c r="S518" s="1156"/>
      <c r="T518" s="493"/>
      <c r="U518" s="495"/>
      <c r="V518" s="496"/>
      <c r="W518" s="496"/>
      <c r="X518" s="496"/>
      <c r="Y518" s="496"/>
      <c r="Z518" s="496"/>
      <c r="AK518" s="481"/>
      <c r="AL518" s="481"/>
      <c r="AM518" s="481"/>
      <c r="AN518" s="481"/>
      <c r="AO518" s="481"/>
      <c r="AP518" s="481"/>
      <c r="AQ518" s="481"/>
      <c r="AR518" s="481"/>
      <c r="AS518" s="481"/>
      <c r="AT518" s="481"/>
      <c r="AU518" s="481"/>
      <c r="AV518" s="481"/>
      <c r="AW518" s="481"/>
      <c r="AX518" s="481"/>
      <c r="AY518" s="481"/>
      <c r="AZ518" s="481"/>
      <c r="BA518" s="481"/>
      <c r="BB518" s="481"/>
      <c r="BC518" s="481"/>
      <c r="BD518" s="481"/>
      <c r="BE518" s="481"/>
      <c r="BF518" s="481"/>
      <c r="BG518" s="481"/>
      <c r="BH518" s="481"/>
      <c r="BI518" s="481"/>
      <c r="BJ518" s="481"/>
      <c r="BK518" s="481"/>
      <c r="BL518" s="481"/>
      <c r="BM518" s="481"/>
      <c r="BN518" s="481"/>
      <c r="BO518" s="481"/>
    </row>
    <row r="519" spans="1:67" s="146" customFormat="1" ht="18.75" customHeight="1">
      <c r="A519" s="145"/>
      <c r="B519" s="317" t="s">
        <v>376</v>
      </c>
      <c r="C519" s="330"/>
      <c r="D519" s="330"/>
      <c r="E519" s="174"/>
      <c r="F519" s="174"/>
      <c r="G519" s="174"/>
      <c r="H519" s="354"/>
      <c r="I519" s="354"/>
      <c r="J519" s="354"/>
      <c r="K519" s="354"/>
      <c r="L519" s="354"/>
      <c r="M519" s="354"/>
      <c r="N519" s="1156"/>
      <c r="O519" s="1156"/>
      <c r="P519" s="1156"/>
      <c r="Q519" s="1156"/>
      <c r="R519" s="1156"/>
      <c r="S519" s="1156"/>
      <c r="T519" s="493"/>
      <c r="U519" s="495">
        <f>SUM(Z519:AI519)</f>
        <v>0</v>
      </c>
      <c r="V519" s="496"/>
      <c r="W519" s="496"/>
      <c r="X519" s="496"/>
      <c r="Y519" s="496"/>
      <c r="Z519" s="496"/>
      <c r="AK519" s="481"/>
      <c r="AL519" s="481"/>
      <c r="AM519" s="481"/>
      <c r="AN519" s="481"/>
      <c r="AO519" s="481"/>
      <c r="AP519" s="481"/>
      <c r="AQ519" s="481"/>
      <c r="AR519" s="481"/>
      <c r="AS519" s="481"/>
      <c r="AT519" s="481"/>
      <c r="AU519" s="481"/>
      <c r="AV519" s="481"/>
      <c r="AW519" s="481"/>
      <c r="AX519" s="481"/>
      <c r="AY519" s="481"/>
      <c r="AZ519" s="481"/>
      <c r="BA519" s="481"/>
      <c r="BB519" s="481"/>
      <c r="BC519" s="481"/>
      <c r="BD519" s="481"/>
      <c r="BE519" s="481"/>
      <c r="BF519" s="481"/>
      <c r="BG519" s="481"/>
      <c r="BH519" s="481"/>
      <c r="BI519" s="481"/>
      <c r="BJ519" s="481"/>
      <c r="BK519" s="481"/>
      <c r="BL519" s="481"/>
      <c r="BM519" s="481"/>
      <c r="BN519" s="481"/>
      <c r="BO519" s="481"/>
    </row>
    <row r="520" spans="1:67" s="146" customFormat="1" ht="18.75" customHeight="1">
      <c r="A520" s="145"/>
      <c r="B520" s="317" t="s">
        <v>377</v>
      </c>
      <c r="C520" s="330"/>
      <c r="D520" s="330"/>
      <c r="E520" s="174"/>
      <c r="F520" s="174"/>
      <c r="G520" s="174"/>
      <c r="H520" s="1156"/>
      <c r="I520" s="1156"/>
      <c r="J520" s="1156"/>
      <c r="K520" s="1156"/>
      <c r="L520" s="1156"/>
      <c r="M520" s="1156"/>
      <c r="N520" s="1156"/>
      <c r="O520" s="1156"/>
      <c r="P520" s="1156"/>
      <c r="Q520" s="1156"/>
      <c r="R520" s="1156"/>
      <c r="S520" s="1156"/>
      <c r="T520" s="493"/>
      <c r="U520" s="495">
        <f>SUM(Z520:AI520)</f>
        <v>0</v>
      </c>
      <c r="V520" s="496"/>
      <c r="W520" s="496"/>
      <c r="X520" s="496"/>
      <c r="Y520" s="496"/>
      <c r="Z520" s="496"/>
      <c r="AK520" s="481"/>
      <c r="AL520" s="481"/>
      <c r="AM520" s="481"/>
      <c r="AN520" s="481"/>
      <c r="AO520" s="481"/>
      <c r="AP520" s="481"/>
      <c r="AQ520" s="481"/>
      <c r="AR520" s="481"/>
      <c r="AS520" s="481"/>
      <c r="AT520" s="481"/>
      <c r="AU520" s="481"/>
      <c r="AV520" s="481"/>
      <c r="AW520" s="481"/>
      <c r="AX520" s="481"/>
      <c r="AY520" s="481"/>
      <c r="AZ520" s="481"/>
      <c r="BA520" s="481"/>
      <c r="BB520" s="481"/>
      <c r="BC520" s="481"/>
      <c r="BD520" s="481"/>
      <c r="BE520" s="481"/>
      <c r="BF520" s="481"/>
      <c r="BG520" s="481"/>
      <c r="BH520" s="481"/>
      <c r="BI520" s="481"/>
      <c r="BJ520" s="481"/>
      <c r="BK520" s="481"/>
      <c r="BL520" s="481"/>
      <c r="BM520" s="481"/>
      <c r="BN520" s="481"/>
      <c r="BO520" s="481"/>
    </row>
    <row r="521" spans="1:67" s="146" customFormat="1" ht="18.75" customHeight="1">
      <c r="A521" s="145"/>
      <c r="B521" s="317" t="s">
        <v>378</v>
      </c>
      <c r="C521" s="330"/>
      <c r="D521" s="330"/>
      <c r="E521" s="174"/>
      <c r="F521" s="174"/>
      <c r="G521" s="174"/>
      <c r="H521" s="1156"/>
      <c r="I521" s="1156"/>
      <c r="J521" s="1156"/>
      <c r="K521" s="1156"/>
      <c r="L521" s="1156"/>
      <c r="M521" s="1156"/>
      <c r="N521" s="1156"/>
      <c r="O521" s="1156"/>
      <c r="P521" s="1156"/>
      <c r="Q521" s="1156"/>
      <c r="R521" s="1156"/>
      <c r="S521" s="1156"/>
      <c r="T521" s="493"/>
      <c r="U521" s="1412">
        <v>591442000239</v>
      </c>
      <c r="V521" s="1412"/>
      <c r="W521" s="1412"/>
      <c r="X521" s="1412"/>
      <c r="Y521" s="1412"/>
      <c r="Z521" s="1412"/>
      <c r="AK521" s="481"/>
      <c r="AL521" s="481"/>
      <c r="AM521" s="481"/>
      <c r="AN521" s="481"/>
      <c r="AO521" s="481"/>
      <c r="AP521" s="481"/>
      <c r="AQ521" s="481"/>
      <c r="AR521" s="481"/>
      <c r="AS521" s="481"/>
      <c r="AT521" s="481"/>
      <c r="AU521" s="481"/>
      <c r="AV521" s="481"/>
      <c r="AW521" s="481"/>
      <c r="AX521" s="481"/>
      <c r="AY521" s="481"/>
      <c r="AZ521" s="481"/>
      <c r="BA521" s="481"/>
      <c r="BB521" s="481"/>
      <c r="BC521" s="481"/>
      <c r="BD521" s="481"/>
      <c r="BE521" s="481"/>
      <c r="BF521" s="481"/>
      <c r="BG521" s="481"/>
      <c r="BH521" s="481"/>
      <c r="BI521" s="481"/>
      <c r="BJ521" s="481"/>
      <c r="BK521" s="481"/>
      <c r="BL521" s="481"/>
      <c r="BM521" s="481"/>
      <c r="BN521" s="481"/>
      <c r="BO521" s="481"/>
    </row>
    <row r="522" spans="1:67" s="19" customFormat="1" ht="18.75" customHeight="1">
      <c r="A522" s="340">
        <v>33</v>
      </c>
      <c r="B522" s="317" t="s">
        <v>379</v>
      </c>
      <c r="C522" s="330"/>
      <c r="D522" s="330"/>
      <c r="E522" s="174"/>
      <c r="F522" s="174"/>
      <c r="G522" s="342"/>
      <c r="H522" s="1179" t="str">
        <f>J510</f>
        <v>Kỳ này</v>
      </c>
      <c r="I522" s="1158"/>
      <c r="J522" s="1158"/>
      <c r="K522" s="1158"/>
      <c r="L522" s="1158"/>
      <c r="M522" s="1158"/>
      <c r="N522" s="1153" t="s">
        <v>297</v>
      </c>
      <c r="O522" s="1153"/>
      <c r="P522" s="1153"/>
      <c r="Q522" s="1153"/>
      <c r="R522" s="1153"/>
      <c r="S522" s="1153"/>
      <c r="T522" s="497"/>
      <c r="U522" s="495">
        <f>SUM(Z522:AI522)</f>
        <v>0</v>
      </c>
      <c r="V522" s="496"/>
      <c r="W522" s="496"/>
      <c r="X522" s="496"/>
      <c r="Y522" s="496"/>
      <c r="Z522" s="496"/>
      <c r="AK522" s="352"/>
      <c r="AL522" s="352"/>
      <c r="AM522" s="352"/>
      <c r="AN522" s="352"/>
      <c r="AO522" s="352"/>
      <c r="AP522" s="352"/>
      <c r="AQ522" s="352"/>
      <c r="AR522" s="352"/>
      <c r="AS522" s="352"/>
      <c r="AT522" s="352"/>
      <c r="AU522" s="352"/>
      <c r="AV522" s="352"/>
      <c r="AW522" s="352"/>
      <c r="AX522" s="352"/>
      <c r="AY522" s="352"/>
      <c r="AZ522" s="352"/>
      <c r="BA522" s="352"/>
      <c r="BB522" s="352"/>
      <c r="BC522" s="352"/>
      <c r="BD522" s="352"/>
      <c r="BE522" s="352"/>
      <c r="BF522" s="352"/>
      <c r="BG522" s="352"/>
      <c r="BH522" s="352"/>
      <c r="BI522" s="352"/>
      <c r="BJ522" s="352"/>
      <c r="BK522" s="352"/>
      <c r="BL522" s="352"/>
      <c r="BM522" s="352"/>
      <c r="BN522" s="352"/>
      <c r="BO522" s="352"/>
    </row>
    <row r="523" spans="1:67" s="19" customFormat="1" ht="18.75" customHeight="1">
      <c r="A523" s="335"/>
      <c r="B523" s="317" t="s">
        <v>380</v>
      </c>
      <c r="C523" s="317"/>
      <c r="D523" s="317"/>
      <c r="E523" s="318"/>
      <c r="F523" s="174"/>
      <c r="G523" s="342"/>
      <c r="H523" s="1411">
        <v>159056980935</v>
      </c>
      <c r="I523" s="1411"/>
      <c r="J523" s="1411"/>
      <c r="K523" s="1411"/>
      <c r="L523" s="1411"/>
      <c r="M523" s="1411"/>
      <c r="N523" s="1409">
        <v>160600290194</v>
      </c>
      <c r="O523" s="1409"/>
      <c r="P523" s="1409"/>
      <c r="Q523" s="1409"/>
      <c r="R523" s="1409"/>
      <c r="S523" s="1409"/>
      <c r="T523" s="497"/>
      <c r="U523" s="495"/>
      <c r="V523" s="496"/>
      <c r="W523" s="496"/>
      <c r="X523" s="496"/>
      <c r="Y523" s="496"/>
      <c r="Z523" s="496"/>
      <c r="AK523" s="352"/>
      <c r="AL523" s="352"/>
      <c r="AM523" s="352"/>
      <c r="AN523" s="352"/>
      <c r="AO523" s="352"/>
      <c r="AP523" s="352"/>
      <c r="AQ523" s="352"/>
      <c r="AR523" s="352"/>
      <c r="AS523" s="352"/>
      <c r="AT523" s="352"/>
      <c r="AU523" s="352"/>
      <c r="AV523" s="352"/>
      <c r="AW523" s="352"/>
      <c r="AX523" s="352"/>
      <c r="AY523" s="352"/>
      <c r="AZ523" s="352"/>
      <c r="BA523" s="352"/>
      <c r="BB523" s="352"/>
      <c r="BC523" s="352"/>
      <c r="BD523" s="352"/>
      <c r="BE523" s="352"/>
      <c r="BF523" s="352"/>
      <c r="BG523" s="352"/>
      <c r="BH523" s="352"/>
      <c r="BI523" s="352"/>
      <c r="BJ523" s="352"/>
      <c r="BK523" s="352"/>
      <c r="BL523" s="352"/>
      <c r="BM523" s="352"/>
      <c r="BN523" s="352"/>
      <c r="BO523" s="352"/>
    </row>
    <row r="524" spans="1:67" s="503" customFormat="1" ht="18.75" customHeight="1" hidden="1">
      <c r="A524" s="498"/>
      <c r="B524" s="466"/>
      <c r="C524" s="353" t="s">
        <v>381</v>
      </c>
      <c r="D524" s="466"/>
      <c r="E524" s="499"/>
      <c r="F524" s="499"/>
      <c r="G524" s="500"/>
      <c r="H524" s="496">
        <f>SUM(M524:V524)</f>
        <v>157592331462</v>
      </c>
      <c r="I524" s="496"/>
      <c r="J524" s="496"/>
      <c r="K524" s="496"/>
      <c r="L524" s="496"/>
      <c r="M524" s="496"/>
      <c r="N524" s="501">
        <v>157592331462</v>
      </c>
      <c r="O524" s="501"/>
      <c r="P524" s="501"/>
      <c r="Q524" s="501"/>
      <c r="R524" s="501"/>
      <c r="S524" s="501"/>
      <c r="T524" s="502"/>
      <c r="U524" s="495"/>
      <c r="V524" s="496"/>
      <c r="W524" s="496"/>
      <c r="X524" s="496"/>
      <c r="Y524" s="496"/>
      <c r="Z524" s="496"/>
      <c r="AK524" s="436"/>
      <c r="AL524" s="436"/>
      <c r="AM524" s="436"/>
      <c r="AN524" s="436"/>
      <c r="AO524" s="436"/>
      <c r="AP524" s="436"/>
      <c r="AQ524" s="436"/>
      <c r="AR524" s="436"/>
      <c r="AS524" s="436"/>
      <c r="AT524" s="436"/>
      <c r="AU524" s="436"/>
      <c r="AV524" s="436"/>
      <c r="AW524" s="436"/>
      <c r="AX524" s="436"/>
      <c r="AY524" s="436"/>
      <c r="AZ524" s="436"/>
      <c r="BA524" s="436"/>
      <c r="BB524" s="436"/>
      <c r="BC524" s="436"/>
      <c r="BD524" s="436"/>
      <c r="BE524" s="436"/>
      <c r="BF524" s="436"/>
      <c r="BG524" s="436"/>
      <c r="BH524" s="436"/>
      <c r="BI524" s="436"/>
      <c r="BJ524" s="436"/>
      <c r="BK524" s="436"/>
      <c r="BL524" s="436"/>
      <c r="BM524" s="436"/>
      <c r="BN524" s="436"/>
      <c r="BO524" s="436"/>
    </row>
    <row r="525" spans="1:67" s="503" customFormat="1" ht="18.75" customHeight="1" hidden="1">
      <c r="A525" s="498"/>
      <c r="B525" s="466"/>
      <c r="C525" s="353" t="s">
        <v>382</v>
      </c>
      <c r="D525" s="466"/>
      <c r="E525" s="499"/>
      <c r="F525" s="499"/>
      <c r="G525" s="500"/>
      <c r="H525" s="496">
        <f>SUM(M525:V525)</f>
        <v>35351412750</v>
      </c>
      <c r="I525" s="496"/>
      <c r="J525" s="496"/>
      <c r="K525" s="496"/>
      <c r="L525" s="496"/>
      <c r="M525" s="496"/>
      <c r="N525" s="501">
        <v>35351412750</v>
      </c>
      <c r="O525" s="501"/>
      <c r="P525" s="501"/>
      <c r="Q525" s="501"/>
      <c r="R525" s="501"/>
      <c r="S525" s="501"/>
      <c r="T525" s="502"/>
      <c r="U525" s="495"/>
      <c r="V525" s="494"/>
      <c r="W525" s="494"/>
      <c r="X525" s="494"/>
      <c r="Y525" s="494"/>
      <c r="Z525" s="494"/>
      <c r="AK525" s="436"/>
      <c r="AL525" s="436"/>
      <c r="AM525" s="436"/>
      <c r="AN525" s="436"/>
      <c r="AO525" s="436"/>
      <c r="AP525" s="436"/>
      <c r="AQ525" s="436"/>
      <c r="AR525" s="436"/>
      <c r="AS525" s="436"/>
      <c r="AT525" s="436"/>
      <c r="AU525" s="436"/>
      <c r="AV525" s="436"/>
      <c r="AW525" s="436"/>
      <c r="AX525" s="436"/>
      <c r="AY525" s="436"/>
      <c r="AZ525" s="436"/>
      <c r="BA525" s="436"/>
      <c r="BB525" s="436"/>
      <c r="BC525" s="436"/>
      <c r="BD525" s="436"/>
      <c r="BE525" s="436"/>
      <c r="BF525" s="436"/>
      <c r="BG525" s="436"/>
      <c r="BH525" s="436"/>
      <c r="BI525" s="436"/>
      <c r="BJ525" s="436"/>
      <c r="BK525" s="436"/>
      <c r="BL525" s="436"/>
      <c r="BM525" s="436"/>
      <c r="BN525" s="436"/>
      <c r="BO525" s="436"/>
    </row>
    <row r="526" spans="1:67" s="503" customFormat="1" ht="18.75" customHeight="1" hidden="1">
      <c r="A526" s="498"/>
      <c r="B526" s="466"/>
      <c r="C526" s="353" t="s">
        <v>383</v>
      </c>
      <c r="D526" s="466"/>
      <c r="E526" s="499"/>
      <c r="F526" s="499"/>
      <c r="G526" s="500"/>
      <c r="H526" s="496">
        <f>SUM(M526:V526)</f>
        <v>14909496623</v>
      </c>
      <c r="I526" s="496"/>
      <c r="J526" s="496"/>
      <c r="K526" s="496"/>
      <c r="L526" s="496"/>
      <c r="M526" s="496"/>
      <c r="N526" s="501">
        <v>14909496623</v>
      </c>
      <c r="O526" s="501"/>
      <c r="P526" s="501"/>
      <c r="Q526" s="501"/>
      <c r="R526" s="501"/>
      <c r="S526" s="501"/>
      <c r="T526" s="502"/>
      <c r="U526" s="495"/>
      <c r="V526" s="494"/>
      <c r="W526" s="494"/>
      <c r="X526" s="494"/>
      <c r="Y526" s="494"/>
      <c r="Z526" s="494"/>
      <c r="AK526" s="436"/>
      <c r="AL526" s="436"/>
      <c r="AM526" s="436"/>
      <c r="AN526" s="436"/>
      <c r="AO526" s="436"/>
      <c r="AP526" s="436"/>
      <c r="AQ526" s="436"/>
      <c r="AR526" s="436"/>
      <c r="AS526" s="436"/>
      <c r="AT526" s="436"/>
      <c r="AU526" s="436"/>
      <c r="AV526" s="436"/>
      <c r="AW526" s="436"/>
      <c r="AX526" s="436"/>
      <c r="AY526" s="436"/>
      <c r="AZ526" s="436"/>
      <c r="BA526" s="436"/>
      <c r="BB526" s="436"/>
      <c r="BC526" s="436"/>
      <c r="BD526" s="436"/>
      <c r="BE526" s="436"/>
      <c r="BF526" s="436"/>
      <c r="BG526" s="436"/>
      <c r="BH526" s="436"/>
      <c r="BI526" s="436"/>
      <c r="BJ526" s="436"/>
      <c r="BK526" s="436"/>
      <c r="BL526" s="436"/>
      <c r="BM526" s="436"/>
      <c r="BN526" s="436"/>
      <c r="BO526" s="436"/>
    </row>
    <row r="527" spans="1:67" s="19" customFormat="1" ht="18.75" customHeight="1">
      <c r="A527" s="335"/>
      <c r="B527" s="317" t="s">
        <v>384</v>
      </c>
      <c r="C527" s="317"/>
      <c r="D527" s="317"/>
      <c r="E527" s="318"/>
      <c r="F527" s="318"/>
      <c r="G527" s="337"/>
      <c r="H527" s="1412">
        <v>286701256302</v>
      </c>
      <c r="I527" s="1412"/>
      <c r="J527" s="1412"/>
      <c r="K527" s="1412"/>
      <c r="L527" s="1412"/>
      <c r="M527" s="1412"/>
      <c r="N527" s="1409">
        <v>276778441980</v>
      </c>
      <c r="O527" s="1409"/>
      <c r="P527" s="1409"/>
      <c r="Q527" s="1409"/>
      <c r="R527" s="1409"/>
      <c r="S527" s="1409"/>
      <c r="T527" s="497"/>
      <c r="U527" s="495"/>
      <c r="V527" s="494"/>
      <c r="W527" s="494"/>
      <c r="X527" s="494"/>
      <c r="Y527" s="494"/>
      <c r="Z527" s="494"/>
      <c r="AK527" s="352"/>
      <c r="AL527" s="352"/>
      <c r="AM527" s="352"/>
      <c r="AN527" s="352"/>
      <c r="AO527" s="352"/>
      <c r="AP527" s="352"/>
      <c r="AQ527" s="352"/>
      <c r="AR527" s="352"/>
      <c r="AS527" s="352"/>
      <c r="AT527" s="352"/>
      <c r="AU527" s="352"/>
      <c r="AV527" s="352"/>
      <c r="AW527" s="352"/>
      <c r="AX527" s="352"/>
      <c r="AY527" s="352"/>
      <c r="AZ527" s="352"/>
      <c r="BA527" s="352"/>
      <c r="BB527" s="352"/>
      <c r="BC527" s="352"/>
      <c r="BD527" s="352"/>
      <c r="BE527" s="352"/>
      <c r="BF527" s="352"/>
      <c r="BG527" s="352"/>
      <c r="BH527" s="352"/>
      <c r="BI527" s="352"/>
      <c r="BJ527" s="352"/>
      <c r="BK527" s="352"/>
      <c r="BL527" s="352"/>
      <c r="BM527" s="352"/>
      <c r="BN527" s="352"/>
      <c r="BO527" s="352"/>
    </row>
    <row r="528" spans="1:67" s="503" customFormat="1" ht="18.75" customHeight="1" hidden="1">
      <c r="A528" s="498"/>
      <c r="B528" s="466"/>
      <c r="C528" s="353" t="s">
        <v>385</v>
      </c>
      <c r="D528" s="466"/>
      <c r="E528" s="499"/>
      <c r="F528" s="499"/>
      <c r="G528" s="500"/>
      <c r="H528" s="496">
        <f>SUM(M528:V528)</f>
        <v>251084916347</v>
      </c>
      <c r="I528" s="496"/>
      <c r="J528" s="496"/>
      <c r="K528" s="496"/>
      <c r="L528" s="496"/>
      <c r="M528" s="496"/>
      <c r="N528" s="501">
        <v>251084916347</v>
      </c>
      <c r="O528" s="501"/>
      <c r="P528" s="501"/>
      <c r="Q528" s="501"/>
      <c r="R528" s="501"/>
      <c r="S528" s="501"/>
      <c r="T528" s="502"/>
      <c r="U528" s="495"/>
      <c r="V528" s="496"/>
      <c r="W528" s="496"/>
      <c r="X528" s="496"/>
      <c r="Y528" s="496"/>
      <c r="Z528" s="496"/>
      <c r="AK528" s="436"/>
      <c r="AL528" s="436"/>
      <c r="AM528" s="436"/>
      <c r="AN528" s="436"/>
      <c r="AO528" s="436"/>
      <c r="AP528" s="436"/>
      <c r="AQ528" s="436"/>
      <c r="AR528" s="436"/>
      <c r="AS528" s="436"/>
      <c r="AT528" s="436"/>
      <c r="AU528" s="436"/>
      <c r="AV528" s="436"/>
      <c r="AW528" s="436"/>
      <c r="AX528" s="436"/>
      <c r="AY528" s="436"/>
      <c r="AZ528" s="436"/>
      <c r="BA528" s="436"/>
      <c r="BB528" s="436"/>
      <c r="BC528" s="436"/>
      <c r="BD528" s="436"/>
      <c r="BE528" s="436"/>
      <c r="BF528" s="436"/>
      <c r="BG528" s="436"/>
      <c r="BH528" s="436"/>
      <c r="BI528" s="436"/>
      <c r="BJ528" s="436"/>
      <c r="BK528" s="436"/>
      <c r="BL528" s="436"/>
      <c r="BM528" s="436"/>
      <c r="BN528" s="436"/>
      <c r="BO528" s="436"/>
    </row>
    <row r="529" spans="1:67" s="503" customFormat="1" ht="18.75" customHeight="1" hidden="1">
      <c r="A529" s="498"/>
      <c r="B529" s="466"/>
      <c r="C529" s="353" t="s">
        <v>386</v>
      </c>
      <c r="D529" s="466"/>
      <c r="E529" s="499"/>
      <c r="F529" s="499"/>
      <c r="G529" s="500"/>
      <c r="H529" s="496">
        <f>SUM(M529:V529)</f>
        <v>17392045597</v>
      </c>
      <c r="I529" s="496"/>
      <c r="J529" s="496"/>
      <c r="K529" s="496"/>
      <c r="L529" s="496"/>
      <c r="M529" s="496"/>
      <c r="N529" s="501">
        <v>17392045597</v>
      </c>
      <c r="O529" s="501"/>
      <c r="P529" s="501"/>
      <c r="Q529" s="501"/>
      <c r="R529" s="501"/>
      <c r="S529" s="501"/>
      <c r="T529" s="502"/>
      <c r="U529" s="495"/>
      <c r="V529" s="496"/>
      <c r="W529" s="496"/>
      <c r="X529" s="496"/>
      <c r="Y529" s="496"/>
      <c r="Z529" s="496"/>
      <c r="AK529" s="436"/>
      <c r="AL529" s="436"/>
      <c r="AM529" s="436"/>
      <c r="AN529" s="436"/>
      <c r="AO529" s="436"/>
      <c r="AP529" s="436"/>
      <c r="AQ529" s="436"/>
      <c r="AR529" s="436"/>
      <c r="AS529" s="436"/>
      <c r="AT529" s="436"/>
      <c r="AU529" s="436"/>
      <c r="AV529" s="436"/>
      <c r="AW529" s="436"/>
      <c r="AX529" s="436"/>
      <c r="AY529" s="436"/>
      <c r="AZ529" s="436"/>
      <c r="BA529" s="436"/>
      <c r="BB529" s="436"/>
      <c r="BC529" s="436"/>
      <c r="BD529" s="436"/>
      <c r="BE529" s="436"/>
      <c r="BF529" s="436"/>
      <c r="BG529" s="436"/>
      <c r="BH529" s="436"/>
      <c r="BI529" s="436"/>
      <c r="BJ529" s="436"/>
      <c r="BK529" s="436"/>
      <c r="BL529" s="436"/>
      <c r="BM529" s="436"/>
      <c r="BN529" s="436"/>
      <c r="BO529" s="436"/>
    </row>
    <row r="530" spans="1:67" s="503" customFormat="1" ht="18.75" customHeight="1" hidden="1">
      <c r="A530" s="498"/>
      <c r="B530" s="466"/>
      <c r="C530" s="353" t="s">
        <v>387</v>
      </c>
      <c r="D530" s="466"/>
      <c r="E530" s="499"/>
      <c r="F530" s="499"/>
      <c r="G530" s="500"/>
      <c r="H530" s="496">
        <f>SUM(M530:V530)</f>
        <v>2109413440</v>
      </c>
      <c r="I530" s="496"/>
      <c r="J530" s="496"/>
      <c r="K530" s="496"/>
      <c r="L530" s="496"/>
      <c r="M530" s="496"/>
      <c r="N530" s="501">
        <v>2109413440</v>
      </c>
      <c r="O530" s="501"/>
      <c r="P530" s="501"/>
      <c r="Q530" s="501"/>
      <c r="R530" s="501"/>
      <c r="S530" s="501"/>
      <c r="T530" s="502"/>
      <c r="U530" s="495"/>
      <c r="V530" s="496"/>
      <c r="W530" s="496"/>
      <c r="X530" s="496"/>
      <c r="Y530" s="496"/>
      <c r="Z530" s="496"/>
      <c r="AK530" s="436"/>
      <c r="AL530" s="436"/>
      <c r="AM530" s="436"/>
      <c r="AN530" s="436"/>
      <c r="AO530" s="436"/>
      <c r="AP530" s="436"/>
      <c r="AQ530" s="436"/>
      <c r="AR530" s="436"/>
      <c r="AS530" s="436"/>
      <c r="AT530" s="436"/>
      <c r="AU530" s="436"/>
      <c r="AV530" s="436"/>
      <c r="AW530" s="436"/>
      <c r="AX530" s="436"/>
      <c r="AY530" s="436"/>
      <c r="AZ530" s="436"/>
      <c r="BA530" s="436"/>
      <c r="BB530" s="436"/>
      <c r="BC530" s="436"/>
      <c r="BD530" s="436"/>
      <c r="BE530" s="436"/>
      <c r="BF530" s="436"/>
      <c r="BG530" s="436"/>
      <c r="BH530" s="436"/>
      <c r="BI530" s="436"/>
      <c r="BJ530" s="436"/>
      <c r="BK530" s="436"/>
      <c r="BL530" s="436"/>
      <c r="BM530" s="436"/>
      <c r="BN530" s="436"/>
      <c r="BO530" s="436"/>
    </row>
    <row r="531" spans="1:67" s="19" customFormat="1" ht="18.75" customHeight="1">
      <c r="A531" s="335"/>
      <c r="B531" s="317" t="s">
        <v>388</v>
      </c>
      <c r="C531" s="317"/>
      <c r="D531" s="317"/>
      <c r="E531" s="318"/>
      <c r="F531" s="174"/>
      <c r="G531" s="342"/>
      <c r="H531" s="1411">
        <v>67930806489</v>
      </c>
      <c r="I531" s="1411"/>
      <c r="J531" s="1411"/>
      <c r="K531" s="1411"/>
      <c r="L531" s="1411"/>
      <c r="M531" s="1411"/>
      <c r="N531" s="1409">
        <v>65009059990</v>
      </c>
      <c r="O531" s="1409"/>
      <c r="P531" s="1409"/>
      <c r="Q531" s="1409"/>
      <c r="R531" s="1409"/>
      <c r="S531" s="1409"/>
      <c r="T531" s="497"/>
      <c r="U531" s="495"/>
      <c r="V531" s="494"/>
      <c r="W531" s="494"/>
      <c r="X531" s="494"/>
      <c r="Y531" s="494"/>
      <c r="Z531" s="494"/>
      <c r="AK531" s="352"/>
      <c r="AL531" s="352"/>
      <c r="AM531" s="352"/>
      <c r="AN531" s="352"/>
      <c r="AO531" s="352"/>
      <c r="AP531" s="352"/>
      <c r="AQ531" s="352"/>
      <c r="AR531" s="352"/>
      <c r="AS531" s="352"/>
      <c r="AT531" s="352"/>
      <c r="AU531" s="352"/>
      <c r="AV531" s="352"/>
      <c r="AW531" s="352"/>
      <c r="AX531" s="352"/>
      <c r="AY531" s="352"/>
      <c r="AZ531" s="352"/>
      <c r="BA531" s="352"/>
      <c r="BB531" s="352"/>
      <c r="BC531" s="352"/>
      <c r="BD531" s="352"/>
      <c r="BE531" s="352"/>
      <c r="BF531" s="352"/>
      <c r="BG531" s="352"/>
      <c r="BH531" s="352"/>
      <c r="BI531" s="352"/>
      <c r="BJ531" s="352"/>
      <c r="BK531" s="352"/>
      <c r="BL531" s="352"/>
      <c r="BM531" s="352"/>
      <c r="BN531" s="352"/>
      <c r="BO531" s="352"/>
    </row>
    <row r="532" spans="1:67" s="19" customFormat="1" ht="18.75" customHeight="1">
      <c r="A532" s="335"/>
      <c r="B532" s="317" t="s">
        <v>389</v>
      </c>
      <c r="C532" s="317"/>
      <c r="D532" s="317"/>
      <c r="E532" s="318"/>
      <c r="F532" s="174"/>
      <c r="G532" s="342"/>
      <c r="H532" s="1411">
        <v>60515224311</v>
      </c>
      <c r="I532" s="1411"/>
      <c r="J532" s="1411"/>
      <c r="K532" s="1411"/>
      <c r="L532" s="1411"/>
      <c r="M532" s="1411"/>
      <c r="N532" s="1409">
        <v>69896024753</v>
      </c>
      <c r="O532" s="1409"/>
      <c r="P532" s="1409"/>
      <c r="Q532" s="1409"/>
      <c r="R532" s="1409"/>
      <c r="S532" s="1409"/>
      <c r="T532" s="497"/>
      <c r="U532" s="495"/>
      <c r="V532" s="494"/>
      <c r="W532" s="494"/>
      <c r="X532" s="494"/>
      <c r="Y532" s="494"/>
      <c r="Z532" s="494"/>
      <c r="AK532" s="352"/>
      <c r="AL532" s="352"/>
      <c r="AM532" s="352"/>
      <c r="AN532" s="352"/>
      <c r="AO532" s="352"/>
      <c r="AP532" s="352"/>
      <c r="AQ532" s="352"/>
      <c r="AR532" s="352"/>
      <c r="AS532" s="352"/>
      <c r="AT532" s="352"/>
      <c r="AU532" s="352"/>
      <c r="AV532" s="352"/>
      <c r="AW532" s="352"/>
      <c r="AX532" s="352"/>
      <c r="AY532" s="352"/>
      <c r="AZ532" s="352"/>
      <c r="BA532" s="352"/>
      <c r="BB532" s="352"/>
      <c r="BC532" s="352"/>
      <c r="BD532" s="352"/>
      <c r="BE532" s="352"/>
      <c r="BF532" s="352"/>
      <c r="BG532" s="352"/>
      <c r="BH532" s="352"/>
      <c r="BI532" s="352"/>
      <c r="BJ532" s="352"/>
      <c r="BK532" s="352"/>
      <c r="BL532" s="352"/>
      <c r="BM532" s="352"/>
      <c r="BN532" s="352"/>
      <c r="BO532" s="352"/>
    </row>
    <row r="533" spans="1:67" s="19" customFormat="1" ht="18.75" customHeight="1">
      <c r="A533" s="335"/>
      <c r="B533" s="317" t="s">
        <v>390</v>
      </c>
      <c r="C533" s="317"/>
      <c r="D533" s="317"/>
      <c r="E533" s="318"/>
      <c r="F533" s="174"/>
      <c r="G533" s="342"/>
      <c r="H533" s="1411">
        <v>241310343495</v>
      </c>
      <c r="I533" s="1411"/>
      <c r="J533" s="1411"/>
      <c r="K533" s="1411"/>
      <c r="L533" s="1411"/>
      <c r="M533" s="1411"/>
      <c r="N533" s="1409">
        <v>164094043516</v>
      </c>
      <c r="O533" s="1409"/>
      <c r="P533" s="1409"/>
      <c r="Q533" s="1409"/>
      <c r="R533" s="1409"/>
      <c r="S533" s="1409"/>
      <c r="T533" s="497"/>
      <c r="U533" s="495"/>
      <c r="V533" s="494"/>
      <c r="W533" s="494"/>
      <c r="X533" s="494"/>
      <c r="Y533" s="494"/>
      <c r="Z533" s="494"/>
      <c r="AK533" s="352"/>
      <c r="AL533" s="352"/>
      <c r="AM533" s="352"/>
      <c r="AN533" s="352"/>
      <c r="AO533" s="352"/>
      <c r="AP533" s="352"/>
      <c r="AQ533" s="352"/>
      <c r="AR533" s="352"/>
      <c r="AS533" s="352"/>
      <c r="AT533" s="352"/>
      <c r="AU533" s="352"/>
      <c r="AV533" s="352"/>
      <c r="AW533" s="352"/>
      <c r="AX533" s="352"/>
      <c r="AY533" s="352"/>
      <c r="AZ533" s="352"/>
      <c r="BA533" s="352"/>
      <c r="BB533" s="352"/>
      <c r="BC533" s="352"/>
      <c r="BD533" s="352"/>
      <c r="BE533" s="352"/>
      <c r="BF533" s="352"/>
      <c r="BG533" s="352"/>
      <c r="BH533" s="352"/>
      <c r="BI533" s="352"/>
      <c r="BJ533" s="352"/>
      <c r="BK533" s="352"/>
      <c r="BL533" s="352"/>
      <c r="BM533" s="352"/>
      <c r="BN533" s="352"/>
      <c r="BO533" s="352"/>
    </row>
    <row r="534" spans="1:67" s="117" customFormat="1" ht="18.75" customHeight="1">
      <c r="A534" s="340"/>
      <c r="B534" s="330"/>
      <c r="C534" s="330" t="s">
        <v>1528</v>
      </c>
      <c r="D534" s="330"/>
      <c r="E534" s="174"/>
      <c r="F534" s="174"/>
      <c r="G534" s="342"/>
      <c r="H534" s="1410">
        <f>H523+H527+H531+H532+H533</f>
        <v>815514611532</v>
      </c>
      <c r="I534" s="1410"/>
      <c r="J534" s="1410"/>
      <c r="K534" s="1410"/>
      <c r="L534" s="1410"/>
      <c r="M534" s="1410"/>
      <c r="N534" s="1413">
        <f>N523+N527+N531+N532+N533</f>
        <v>736377860433</v>
      </c>
      <c r="O534" s="1413"/>
      <c r="P534" s="1413"/>
      <c r="Q534" s="1413"/>
      <c r="R534" s="1413"/>
      <c r="S534" s="1413"/>
      <c r="T534" s="504">
        <v>0</v>
      </c>
      <c r="U534" s="505"/>
      <c r="V534" s="116"/>
      <c r="W534" s="506"/>
      <c r="X534" s="506"/>
      <c r="Y534" s="506"/>
      <c r="Z534" s="506"/>
      <c r="AK534" s="181"/>
      <c r="AL534" s="181"/>
      <c r="AM534" s="181"/>
      <c r="AN534" s="181"/>
      <c r="AO534" s="181"/>
      <c r="AP534" s="181"/>
      <c r="AQ534" s="181"/>
      <c r="AR534" s="181"/>
      <c r="AS534" s="181"/>
      <c r="AT534" s="181"/>
      <c r="AU534" s="181"/>
      <c r="AV534" s="181"/>
      <c r="AW534" s="181"/>
      <c r="AX534" s="181"/>
      <c r="AY534" s="181"/>
      <c r="AZ534" s="181"/>
      <c r="BA534" s="181"/>
      <c r="BB534" s="181"/>
      <c r="BC534" s="181"/>
      <c r="BD534" s="181"/>
      <c r="BE534" s="181"/>
      <c r="BF534" s="181"/>
      <c r="BG534" s="181"/>
      <c r="BH534" s="181"/>
      <c r="BI534" s="181"/>
      <c r="BJ534" s="181"/>
      <c r="BK534" s="181"/>
      <c r="BL534" s="181"/>
      <c r="BM534" s="181"/>
      <c r="BN534" s="181"/>
      <c r="BO534" s="181"/>
    </row>
    <row r="535" spans="1:67" s="113" customFormat="1" ht="17.25" customHeight="1">
      <c r="A535" s="112" t="s">
        <v>391</v>
      </c>
      <c r="B535" s="1713" t="s">
        <v>392</v>
      </c>
      <c r="C535" s="1713"/>
      <c r="D535" s="1713"/>
      <c r="E535" s="1713"/>
      <c r="F535" s="1713"/>
      <c r="G535" s="1713"/>
      <c r="H535" s="1713"/>
      <c r="I535" s="1713"/>
      <c r="J535" s="1713"/>
      <c r="K535" s="1713"/>
      <c r="L535" s="1713"/>
      <c r="M535" s="1713"/>
      <c r="N535" s="1713"/>
      <c r="O535" s="1713"/>
      <c r="P535" s="1713"/>
      <c r="Q535" s="1713"/>
      <c r="R535" s="1713"/>
      <c r="S535" s="1713"/>
      <c r="T535" s="507"/>
      <c r="U535" s="505"/>
      <c r="V535" s="334"/>
      <c r="AK535" s="142"/>
      <c r="AL535" s="142"/>
      <c r="AM535" s="142"/>
      <c r="AN535" s="142"/>
      <c r="AO535" s="142"/>
      <c r="AP535" s="142"/>
      <c r="AQ535" s="142"/>
      <c r="AR535" s="142"/>
      <c r="AS535" s="142"/>
      <c r="AT535" s="142"/>
      <c r="AU535" s="142"/>
      <c r="AV535" s="142"/>
      <c r="AW535" s="142"/>
      <c r="AX535" s="142"/>
      <c r="AY535" s="142"/>
      <c r="AZ535" s="142"/>
      <c r="BA535" s="142"/>
      <c r="BB535" s="142"/>
      <c r="BC535" s="142"/>
      <c r="BD535" s="142"/>
      <c r="BE535" s="142"/>
      <c r="BF535" s="142"/>
      <c r="BG535" s="142"/>
      <c r="BH535" s="142"/>
      <c r="BI535" s="142"/>
      <c r="BJ535" s="142"/>
      <c r="BK535" s="142"/>
      <c r="BL535" s="142"/>
      <c r="BM535" s="142"/>
      <c r="BN535" s="142"/>
      <c r="BO535" s="142"/>
    </row>
    <row r="536" spans="1:67" s="113" customFormat="1" ht="18.75" customHeight="1">
      <c r="A536" s="112">
        <v>34</v>
      </c>
      <c r="B536" s="1455" t="s">
        <v>393</v>
      </c>
      <c r="C536" s="1455"/>
      <c r="D536" s="1455"/>
      <c r="E536" s="1455"/>
      <c r="F536" s="1455"/>
      <c r="G536" s="1455"/>
      <c r="H536" s="1455"/>
      <c r="I536" s="1455"/>
      <c r="J536" s="1455"/>
      <c r="K536" s="1455"/>
      <c r="L536" s="1455"/>
      <c r="M536" s="1455"/>
      <c r="N536" s="1455"/>
      <c r="O536" s="1455"/>
      <c r="P536" s="1455"/>
      <c r="Q536" s="1455"/>
      <c r="R536" s="1455"/>
      <c r="S536" s="1455"/>
      <c r="T536" s="507"/>
      <c r="U536" s="505"/>
      <c r="V536" s="334"/>
      <c r="AK536" s="142"/>
      <c r="AL536" s="142"/>
      <c r="AM536" s="142"/>
      <c r="AN536" s="142"/>
      <c r="AO536" s="142"/>
      <c r="AP536" s="142"/>
      <c r="AQ536" s="142"/>
      <c r="AR536" s="142"/>
      <c r="AS536" s="142"/>
      <c r="AT536" s="142"/>
      <c r="AU536" s="142"/>
      <c r="AV536" s="142"/>
      <c r="AW536" s="142"/>
      <c r="AX536" s="142"/>
      <c r="AY536" s="142"/>
      <c r="AZ536" s="142"/>
      <c r="BA536" s="142"/>
      <c r="BB536" s="142"/>
      <c r="BC536" s="142"/>
      <c r="BD536" s="142"/>
      <c r="BE536" s="142"/>
      <c r="BF536" s="142"/>
      <c r="BG536" s="142"/>
      <c r="BH536" s="142"/>
      <c r="BI536" s="142"/>
      <c r="BJ536" s="142"/>
      <c r="BK536" s="142"/>
      <c r="BL536" s="142"/>
      <c r="BM536" s="142"/>
      <c r="BN536" s="142"/>
      <c r="BO536" s="142"/>
    </row>
    <row r="537" spans="1:67" s="113" customFormat="1" ht="18.75" customHeight="1">
      <c r="A537" s="112"/>
      <c r="B537" s="330" t="s">
        <v>394</v>
      </c>
      <c r="C537" s="330"/>
      <c r="D537" s="330"/>
      <c r="E537" s="174"/>
      <c r="F537" s="174"/>
      <c r="G537" s="174"/>
      <c r="H537" s="1179" t="str">
        <f>H522</f>
        <v>Kỳ này</v>
      </c>
      <c r="I537" s="1158"/>
      <c r="J537" s="1158"/>
      <c r="K537" s="1158"/>
      <c r="L537" s="1158"/>
      <c r="M537" s="1158"/>
      <c r="N537" s="1158" t="s">
        <v>168</v>
      </c>
      <c r="O537" s="1158"/>
      <c r="P537" s="1158"/>
      <c r="Q537" s="1158"/>
      <c r="R537" s="1158"/>
      <c r="S537" s="1158"/>
      <c r="T537" s="507"/>
      <c r="U537" s="172"/>
      <c r="V537" s="334"/>
      <c r="AK537" s="142"/>
      <c r="AL537" s="142"/>
      <c r="AM537" s="142"/>
      <c r="AN537" s="142"/>
      <c r="AO537" s="142"/>
      <c r="AP537" s="142"/>
      <c r="AQ537" s="142"/>
      <c r="AR537" s="142"/>
      <c r="AS537" s="142"/>
      <c r="AT537" s="142"/>
      <c r="AU537" s="142"/>
      <c r="AV537" s="142"/>
      <c r="AW537" s="142"/>
      <c r="AX537" s="142"/>
      <c r="AY537" s="142"/>
      <c r="AZ537" s="142"/>
      <c r="BA537" s="142"/>
      <c r="BB537" s="142"/>
      <c r="BC537" s="142"/>
      <c r="BD537" s="142"/>
      <c r="BE537" s="142"/>
      <c r="BF537" s="142"/>
      <c r="BG537" s="142"/>
      <c r="BH537" s="142"/>
      <c r="BI537" s="142"/>
      <c r="BJ537" s="142"/>
      <c r="BK537" s="142"/>
      <c r="BL537" s="142"/>
      <c r="BM537" s="142"/>
      <c r="BN537" s="142"/>
      <c r="BO537" s="142"/>
    </row>
    <row r="538" spans="1:67" s="113" customFormat="1" ht="18.75" customHeight="1">
      <c r="A538" s="112" t="s">
        <v>149</v>
      </c>
      <c r="B538" s="330" t="s">
        <v>395</v>
      </c>
      <c r="C538" s="330"/>
      <c r="D538" s="330"/>
      <c r="E538" s="174"/>
      <c r="F538" s="174"/>
      <c r="G538" s="174"/>
      <c r="H538" s="126"/>
      <c r="I538" s="126"/>
      <c r="J538" s="126"/>
      <c r="K538" s="126"/>
      <c r="L538" s="126"/>
      <c r="M538" s="126"/>
      <c r="N538" s="1158"/>
      <c r="O538" s="1158"/>
      <c r="P538" s="1158"/>
      <c r="Q538" s="1158"/>
      <c r="R538" s="1158"/>
      <c r="S538" s="1158"/>
      <c r="T538" s="507"/>
      <c r="U538" s="172"/>
      <c r="V538" s="334"/>
      <c r="AK538" s="142"/>
      <c r="AL538" s="142"/>
      <c r="AM538" s="142"/>
      <c r="AN538" s="142"/>
      <c r="AO538" s="142"/>
      <c r="AP538" s="142"/>
      <c r="AQ538" s="142"/>
      <c r="AR538" s="142"/>
      <c r="AS538" s="142"/>
      <c r="AT538" s="142"/>
      <c r="AU538" s="142"/>
      <c r="AV538" s="142"/>
      <c r="AW538" s="142"/>
      <c r="AX538" s="142"/>
      <c r="AY538" s="142"/>
      <c r="AZ538" s="142"/>
      <c r="BA538" s="142"/>
      <c r="BB538" s="142"/>
      <c r="BC538" s="142"/>
      <c r="BD538" s="142"/>
      <c r="BE538" s="142"/>
      <c r="BF538" s="142"/>
      <c r="BG538" s="142"/>
      <c r="BH538" s="142"/>
      <c r="BI538" s="142"/>
      <c r="BJ538" s="142"/>
      <c r="BK538" s="142"/>
      <c r="BL538" s="142"/>
      <c r="BM538" s="142"/>
      <c r="BN538" s="142"/>
      <c r="BO538" s="142"/>
    </row>
    <row r="539" spans="1:67" s="113" customFormat="1" ht="18.75" customHeight="1">
      <c r="A539" s="112"/>
      <c r="B539" s="330" t="s">
        <v>396</v>
      </c>
      <c r="C539" s="330"/>
      <c r="D539" s="330"/>
      <c r="E539" s="174"/>
      <c r="F539" s="174"/>
      <c r="G539" s="174"/>
      <c r="H539" s="126"/>
      <c r="I539" s="126"/>
      <c r="J539" s="126"/>
      <c r="K539" s="126"/>
      <c r="L539" s="126"/>
      <c r="M539" s="126"/>
      <c r="N539" s="1158"/>
      <c r="O539" s="1158"/>
      <c r="P539" s="1158"/>
      <c r="Q539" s="1158"/>
      <c r="R539" s="1158"/>
      <c r="S539" s="1158"/>
      <c r="T539" s="507"/>
      <c r="U539" s="172"/>
      <c r="V539" s="334"/>
      <c r="AK539" s="142"/>
      <c r="AL539" s="142"/>
      <c r="AM539" s="142"/>
      <c r="AN539" s="142"/>
      <c r="AO539" s="142"/>
      <c r="AP539" s="142"/>
      <c r="AQ539" s="142"/>
      <c r="AR539" s="142"/>
      <c r="AS539" s="142"/>
      <c r="AT539" s="142"/>
      <c r="AU539" s="142"/>
      <c r="AV539" s="142"/>
      <c r="AW539" s="142"/>
      <c r="AX539" s="142"/>
      <c r="AY539" s="142"/>
      <c r="AZ539" s="142"/>
      <c r="BA539" s="142"/>
      <c r="BB539" s="142"/>
      <c r="BC539" s="142"/>
      <c r="BD539" s="142"/>
      <c r="BE539" s="142"/>
      <c r="BF539" s="142"/>
      <c r="BG539" s="142"/>
      <c r="BH539" s="142"/>
      <c r="BI539" s="142"/>
      <c r="BJ539" s="142"/>
      <c r="BK539" s="142"/>
      <c r="BL539" s="142"/>
      <c r="BM539" s="142"/>
      <c r="BN539" s="142"/>
      <c r="BO539" s="142"/>
    </row>
    <row r="540" spans="1:67" s="146" customFormat="1" ht="18.75" customHeight="1">
      <c r="A540" s="145"/>
      <c r="B540" s="317" t="s">
        <v>397</v>
      </c>
      <c r="C540" s="330"/>
      <c r="D540" s="330"/>
      <c r="E540" s="174"/>
      <c r="F540" s="174"/>
      <c r="G540" s="174"/>
      <c r="H540" s="164"/>
      <c r="I540" s="164"/>
      <c r="J540" s="164"/>
      <c r="K540" s="164"/>
      <c r="L540" s="164"/>
      <c r="M540" s="164"/>
      <c r="N540" s="1402"/>
      <c r="O540" s="1402"/>
      <c r="P540" s="1402"/>
      <c r="Q540" s="1402"/>
      <c r="R540" s="1402"/>
      <c r="S540" s="1402"/>
      <c r="T540" s="493"/>
      <c r="U540" s="169"/>
      <c r="V540" s="443"/>
      <c r="AK540" s="481"/>
      <c r="AL540" s="481"/>
      <c r="AM540" s="481"/>
      <c r="AN540" s="481"/>
      <c r="AO540" s="481"/>
      <c r="AP540" s="481"/>
      <c r="AQ540" s="481"/>
      <c r="AR540" s="481"/>
      <c r="AS540" s="481"/>
      <c r="AT540" s="481"/>
      <c r="AU540" s="481"/>
      <c r="AV540" s="481"/>
      <c r="AW540" s="481"/>
      <c r="AX540" s="481"/>
      <c r="AY540" s="481"/>
      <c r="AZ540" s="481"/>
      <c r="BA540" s="481"/>
      <c r="BB540" s="481"/>
      <c r="BC540" s="481"/>
      <c r="BD540" s="481"/>
      <c r="BE540" s="481"/>
      <c r="BF540" s="481"/>
      <c r="BG540" s="481"/>
      <c r="BH540" s="481"/>
      <c r="BI540" s="481"/>
      <c r="BJ540" s="481"/>
      <c r="BK540" s="481"/>
      <c r="BL540" s="481"/>
      <c r="BM540" s="481"/>
      <c r="BN540" s="481"/>
      <c r="BO540" s="481"/>
    </row>
    <row r="541" spans="1:67" s="146" customFormat="1" ht="18.75" customHeight="1">
      <c r="A541" s="145"/>
      <c r="B541" s="317" t="s">
        <v>398</v>
      </c>
      <c r="C541" s="330"/>
      <c r="D541" s="330"/>
      <c r="E541" s="174"/>
      <c r="F541" s="174"/>
      <c r="G541" s="174"/>
      <c r="H541" s="1402"/>
      <c r="I541" s="1402"/>
      <c r="J541" s="1402"/>
      <c r="K541" s="1402"/>
      <c r="L541" s="1402"/>
      <c r="M541" s="1402"/>
      <c r="N541" s="1402"/>
      <c r="O541" s="1402"/>
      <c r="P541" s="1402"/>
      <c r="Q541" s="1402"/>
      <c r="R541" s="1402"/>
      <c r="S541" s="1402"/>
      <c r="T541" s="493"/>
      <c r="U541" s="169"/>
      <c r="V541" s="443"/>
      <c r="AK541" s="481"/>
      <c r="AL541" s="481"/>
      <c r="AM541" s="481"/>
      <c r="AN541" s="481"/>
      <c r="AO541" s="481"/>
      <c r="AP541" s="481"/>
      <c r="AQ541" s="481"/>
      <c r="AR541" s="481"/>
      <c r="AS541" s="481"/>
      <c r="AT541" s="481"/>
      <c r="AU541" s="481"/>
      <c r="AV541" s="481"/>
      <c r="AW541" s="481"/>
      <c r="AX541" s="481"/>
      <c r="AY541" s="481"/>
      <c r="AZ541" s="481"/>
      <c r="BA541" s="481"/>
      <c r="BB541" s="481"/>
      <c r="BC541" s="481"/>
      <c r="BD541" s="481"/>
      <c r="BE541" s="481"/>
      <c r="BF541" s="481"/>
      <c r="BG541" s="481"/>
      <c r="BH541" s="481"/>
      <c r="BI541" s="481"/>
      <c r="BJ541" s="481"/>
      <c r="BK541" s="481"/>
      <c r="BL541" s="481"/>
      <c r="BM541" s="481"/>
      <c r="BN541" s="481"/>
      <c r="BO541" s="481"/>
    </row>
    <row r="542" spans="1:67" s="113" customFormat="1" ht="18.75" customHeight="1">
      <c r="A542" s="112" t="s">
        <v>160</v>
      </c>
      <c r="B542" s="446" t="s">
        <v>399</v>
      </c>
      <c r="C542" s="330"/>
      <c r="D542" s="330"/>
      <c r="E542" s="174"/>
      <c r="F542" s="174"/>
      <c r="G542" s="174"/>
      <c r="H542" s="126"/>
      <c r="I542" s="126"/>
      <c r="J542" s="126"/>
      <c r="K542" s="126"/>
      <c r="L542" s="126"/>
      <c r="M542" s="126"/>
      <c r="N542" s="1158"/>
      <c r="O542" s="1158"/>
      <c r="P542" s="1158"/>
      <c r="Q542" s="1158"/>
      <c r="R542" s="1158"/>
      <c r="S542" s="1158"/>
      <c r="T542" s="507"/>
      <c r="U542" s="172"/>
      <c r="V542" s="334"/>
      <c r="AK542" s="142"/>
      <c r="AL542" s="142"/>
      <c r="AM542" s="142"/>
      <c r="AN542" s="142"/>
      <c r="AO542" s="142"/>
      <c r="AP542" s="142"/>
      <c r="AQ542" s="142"/>
      <c r="AR542" s="142"/>
      <c r="AS542" s="142"/>
      <c r="AT542" s="142"/>
      <c r="AU542" s="142"/>
      <c r="AV542" s="142"/>
      <c r="AW542" s="142"/>
      <c r="AX542" s="142"/>
      <c r="AY542" s="142"/>
      <c r="AZ542" s="142"/>
      <c r="BA542" s="142"/>
      <c r="BB542" s="142"/>
      <c r="BC542" s="142"/>
      <c r="BD542" s="142"/>
      <c r="BE542" s="142"/>
      <c r="BF542" s="142"/>
      <c r="BG542" s="142"/>
      <c r="BH542" s="142"/>
      <c r="BI542" s="142"/>
      <c r="BJ542" s="142"/>
      <c r="BK542" s="142"/>
      <c r="BL542" s="142"/>
      <c r="BM542" s="142"/>
      <c r="BN542" s="142"/>
      <c r="BO542" s="142"/>
    </row>
    <row r="543" spans="1:67" s="113" customFormat="1" ht="18.75" customHeight="1">
      <c r="A543" s="112"/>
      <c r="B543" s="330" t="s">
        <v>400</v>
      </c>
      <c r="C543" s="330"/>
      <c r="D543" s="330"/>
      <c r="E543" s="174"/>
      <c r="F543" s="174"/>
      <c r="G543" s="174"/>
      <c r="H543" s="1158"/>
      <c r="I543" s="1158"/>
      <c r="J543" s="1158"/>
      <c r="K543" s="1158"/>
      <c r="L543" s="1158"/>
      <c r="M543" s="1158"/>
      <c r="N543" s="1158"/>
      <c r="O543" s="1158"/>
      <c r="P543" s="1158"/>
      <c r="Q543" s="1158"/>
      <c r="R543" s="1158"/>
      <c r="S543" s="1158"/>
      <c r="T543" s="507"/>
      <c r="U543" s="172"/>
      <c r="V543" s="334"/>
      <c r="AK543" s="142"/>
      <c r="AL543" s="142"/>
      <c r="AM543" s="142"/>
      <c r="AN543" s="142"/>
      <c r="AO543" s="142"/>
      <c r="AP543" s="142"/>
      <c r="AQ543" s="142"/>
      <c r="AR543" s="142"/>
      <c r="AS543" s="142"/>
      <c r="AT543" s="142"/>
      <c r="AU543" s="142"/>
      <c r="AV543" s="142"/>
      <c r="AW543" s="142"/>
      <c r="AX543" s="142"/>
      <c r="AY543" s="142"/>
      <c r="AZ543" s="142"/>
      <c r="BA543" s="142"/>
      <c r="BB543" s="142"/>
      <c r="BC543" s="142"/>
      <c r="BD543" s="142"/>
      <c r="BE543" s="142"/>
      <c r="BF543" s="142"/>
      <c r="BG543" s="142"/>
      <c r="BH543" s="142"/>
      <c r="BI543" s="142"/>
      <c r="BJ543" s="142"/>
      <c r="BK543" s="142"/>
      <c r="BL543" s="142"/>
      <c r="BM543" s="142"/>
      <c r="BN543" s="142"/>
      <c r="BO543" s="142"/>
    </row>
    <row r="544" spans="1:67" s="146" customFormat="1" ht="18.75" customHeight="1">
      <c r="A544" s="145"/>
      <c r="B544" s="317" t="s">
        <v>401</v>
      </c>
      <c r="C544" s="317"/>
      <c r="D544" s="317"/>
      <c r="E544" s="318"/>
      <c r="F544" s="318"/>
      <c r="G544" s="318"/>
      <c r="H544" s="1402"/>
      <c r="I544" s="1402"/>
      <c r="J544" s="1402"/>
      <c r="K544" s="1402"/>
      <c r="L544" s="1402"/>
      <c r="M544" s="1402"/>
      <c r="N544" s="1402"/>
      <c r="O544" s="1402"/>
      <c r="P544" s="1402"/>
      <c r="Q544" s="1402"/>
      <c r="R544" s="1402"/>
      <c r="S544" s="1402"/>
      <c r="T544" s="493"/>
      <c r="U544" s="169"/>
      <c r="V544" s="443"/>
      <c r="AK544" s="481"/>
      <c r="AL544" s="481"/>
      <c r="AM544" s="481"/>
      <c r="AN544" s="481"/>
      <c r="AO544" s="481"/>
      <c r="AP544" s="481"/>
      <c r="AQ544" s="481"/>
      <c r="AR544" s="481"/>
      <c r="AS544" s="481"/>
      <c r="AT544" s="481"/>
      <c r="AU544" s="481"/>
      <c r="AV544" s="481"/>
      <c r="AW544" s="481"/>
      <c r="AX544" s="481"/>
      <c r="AY544" s="481"/>
      <c r="AZ544" s="481"/>
      <c r="BA544" s="481"/>
      <c r="BB544" s="481"/>
      <c r="BC544" s="481"/>
      <c r="BD544" s="481"/>
      <c r="BE544" s="481"/>
      <c r="BF544" s="481"/>
      <c r="BG544" s="481"/>
      <c r="BH544" s="481"/>
      <c r="BI544" s="481"/>
      <c r="BJ544" s="481"/>
      <c r="BK544" s="481"/>
      <c r="BL544" s="481"/>
      <c r="BM544" s="481"/>
      <c r="BN544" s="481"/>
      <c r="BO544" s="481"/>
    </row>
    <row r="545" spans="1:67" s="146" customFormat="1" ht="18.75" customHeight="1">
      <c r="A545" s="145"/>
      <c r="B545" s="317" t="s">
        <v>402</v>
      </c>
      <c r="C545" s="317"/>
      <c r="D545" s="317"/>
      <c r="E545" s="318"/>
      <c r="F545" s="318"/>
      <c r="G545" s="318"/>
      <c r="H545" s="164"/>
      <c r="I545" s="164"/>
      <c r="J545" s="164"/>
      <c r="K545" s="164"/>
      <c r="L545" s="164"/>
      <c r="M545" s="164"/>
      <c r="N545" s="1402"/>
      <c r="O545" s="1402"/>
      <c r="P545" s="1402"/>
      <c r="Q545" s="1402"/>
      <c r="R545" s="1402"/>
      <c r="S545" s="1402"/>
      <c r="T545" s="493"/>
      <c r="U545" s="169"/>
      <c r="V545" s="443"/>
      <c r="AK545" s="481"/>
      <c r="AL545" s="481"/>
      <c r="AM545" s="481"/>
      <c r="AN545" s="481"/>
      <c r="AO545" s="481"/>
      <c r="AP545" s="481"/>
      <c r="AQ545" s="481"/>
      <c r="AR545" s="481"/>
      <c r="AS545" s="481"/>
      <c r="AT545" s="481"/>
      <c r="AU545" s="481"/>
      <c r="AV545" s="481"/>
      <c r="AW545" s="481"/>
      <c r="AX545" s="481"/>
      <c r="AY545" s="481"/>
      <c r="AZ545" s="481"/>
      <c r="BA545" s="481"/>
      <c r="BB545" s="481"/>
      <c r="BC545" s="481"/>
      <c r="BD545" s="481"/>
      <c r="BE545" s="481"/>
      <c r="BF545" s="481"/>
      <c r="BG545" s="481"/>
      <c r="BH545" s="481"/>
      <c r="BI545" s="481"/>
      <c r="BJ545" s="481"/>
      <c r="BK545" s="481"/>
      <c r="BL545" s="481"/>
      <c r="BM545" s="481"/>
      <c r="BN545" s="481"/>
      <c r="BO545" s="481"/>
    </row>
    <row r="546" spans="1:67" s="146" customFormat="1" ht="18.75" customHeight="1">
      <c r="A546" s="145"/>
      <c r="B546" s="317" t="s">
        <v>403</v>
      </c>
      <c r="C546" s="317"/>
      <c r="D546" s="317"/>
      <c r="E546" s="318"/>
      <c r="F546" s="318"/>
      <c r="G546" s="318"/>
      <c r="H546" s="1402"/>
      <c r="I546" s="1402"/>
      <c r="J546" s="1402"/>
      <c r="K546" s="1402"/>
      <c r="L546" s="1402"/>
      <c r="M546" s="1402"/>
      <c r="N546" s="1402"/>
      <c r="O546" s="1402"/>
      <c r="P546" s="1402"/>
      <c r="Q546" s="1402"/>
      <c r="R546" s="1402"/>
      <c r="S546" s="1402"/>
      <c r="T546" s="493"/>
      <c r="U546" s="169"/>
      <c r="V546" s="443"/>
      <c r="AK546" s="481"/>
      <c r="AL546" s="481"/>
      <c r="AM546" s="481"/>
      <c r="AN546" s="481"/>
      <c r="AO546" s="481"/>
      <c r="AP546" s="481"/>
      <c r="AQ546" s="481"/>
      <c r="AR546" s="481"/>
      <c r="AS546" s="481"/>
      <c r="AT546" s="481"/>
      <c r="AU546" s="481"/>
      <c r="AV546" s="481"/>
      <c r="AW546" s="481"/>
      <c r="AX546" s="481"/>
      <c r="AY546" s="481"/>
      <c r="AZ546" s="481"/>
      <c r="BA546" s="481"/>
      <c r="BB546" s="481"/>
      <c r="BC546" s="481"/>
      <c r="BD546" s="481"/>
      <c r="BE546" s="481"/>
      <c r="BF546" s="481"/>
      <c r="BG546" s="481"/>
      <c r="BH546" s="481"/>
      <c r="BI546" s="481"/>
      <c r="BJ546" s="481"/>
      <c r="BK546" s="481"/>
      <c r="BL546" s="481"/>
      <c r="BM546" s="481"/>
      <c r="BN546" s="481"/>
      <c r="BO546" s="481"/>
    </row>
    <row r="547" spans="1:67" s="146" customFormat="1" ht="18.75" customHeight="1">
      <c r="A547" s="145"/>
      <c r="B547" s="317" t="s">
        <v>404</v>
      </c>
      <c r="C547" s="317"/>
      <c r="D547" s="317"/>
      <c r="E547" s="318"/>
      <c r="F547" s="318"/>
      <c r="G547" s="318"/>
      <c r="H547" s="164"/>
      <c r="I547" s="164"/>
      <c r="J547" s="164"/>
      <c r="K547" s="164"/>
      <c r="L547" s="164"/>
      <c r="M547" s="164"/>
      <c r="N547" s="1402"/>
      <c r="O547" s="1402"/>
      <c r="P547" s="1402"/>
      <c r="Q547" s="1402"/>
      <c r="R547" s="1402"/>
      <c r="S547" s="1402"/>
      <c r="T547" s="493"/>
      <c r="U547" s="169"/>
      <c r="V547" s="443"/>
      <c r="AK547" s="481"/>
      <c r="AL547" s="481"/>
      <c r="AM547" s="481"/>
      <c r="AN547" s="481"/>
      <c r="AO547" s="481"/>
      <c r="AP547" s="481"/>
      <c r="AQ547" s="481"/>
      <c r="AR547" s="481"/>
      <c r="AS547" s="481"/>
      <c r="AT547" s="481"/>
      <c r="AU547" s="481"/>
      <c r="AV547" s="481"/>
      <c r="AW547" s="481"/>
      <c r="AX547" s="481"/>
      <c r="AY547" s="481"/>
      <c r="AZ547" s="481"/>
      <c r="BA547" s="481"/>
      <c r="BB547" s="481"/>
      <c r="BC547" s="481"/>
      <c r="BD547" s="481"/>
      <c r="BE547" s="481"/>
      <c r="BF547" s="481"/>
      <c r="BG547" s="481"/>
      <c r="BH547" s="481"/>
      <c r="BI547" s="481"/>
      <c r="BJ547" s="481"/>
      <c r="BK547" s="481"/>
      <c r="BL547" s="481"/>
      <c r="BM547" s="481"/>
      <c r="BN547" s="481"/>
      <c r="BO547" s="481"/>
    </row>
    <row r="548" spans="1:67" s="146" customFormat="1" ht="18.75" customHeight="1">
      <c r="A548" s="145"/>
      <c r="B548" s="317" t="s">
        <v>405</v>
      </c>
      <c r="C548" s="317"/>
      <c r="D548" s="317"/>
      <c r="E548" s="318"/>
      <c r="F548" s="318"/>
      <c r="G548" s="318"/>
      <c r="H548" s="164"/>
      <c r="I548" s="164"/>
      <c r="J548" s="164"/>
      <c r="K548" s="164"/>
      <c r="L548" s="164"/>
      <c r="M548" s="164"/>
      <c r="N548" s="1402"/>
      <c r="O548" s="1402"/>
      <c r="P548" s="1402"/>
      <c r="Q548" s="1402"/>
      <c r="R548" s="1402"/>
      <c r="S548" s="1402"/>
      <c r="T548" s="493"/>
      <c r="U548" s="169"/>
      <c r="V548" s="443"/>
      <c r="AK548" s="481"/>
      <c r="AL548" s="481"/>
      <c r="AM548" s="481"/>
      <c r="AN548" s="481"/>
      <c r="AO548" s="481"/>
      <c r="AP548" s="481"/>
      <c r="AQ548" s="481"/>
      <c r="AR548" s="481"/>
      <c r="AS548" s="481"/>
      <c r="AT548" s="481"/>
      <c r="AU548" s="481"/>
      <c r="AV548" s="481"/>
      <c r="AW548" s="481"/>
      <c r="AX548" s="481"/>
      <c r="AY548" s="481"/>
      <c r="AZ548" s="481"/>
      <c r="BA548" s="481"/>
      <c r="BB548" s="481"/>
      <c r="BC548" s="481"/>
      <c r="BD548" s="481"/>
      <c r="BE548" s="481"/>
      <c r="BF548" s="481"/>
      <c r="BG548" s="481"/>
      <c r="BH548" s="481"/>
      <c r="BI548" s="481"/>
      <c r="BJ548" s="481"/>
      <c r="BK548" s="481"/>
      <c r="BL548" s="481"/>
      <c r="BM548" s="481"/>
      <c r="BN548" s="481"/>
      <c r="BO548" s="481"/>
    </row>
    <row r="549" spans="1:67" s="146" customFormat="1" ht="18.75" customHeight="1">
      <c r="A549" s="145"/>
      <c r="B549" s="317" t="s">
        <v>406</v>
      </c>
      <c r="C549" s="317"/>
      <c r="D549" s="317"/>
      <c r="E549" s="318"/>
      <c r="F549" s="318"/>
      <c r="G549" s="318"/>
      <c r="H549" s="1402"/>
      <c r="I549" s="1402"/>
      <c r="J549" s="1402"/>
      <c r="K549" s="1402"/>
      <c r="L549" s="1402"/>
      <c r="M549" s="1402"/>
      <c r="N549" s="1402"/>
      <c r="O549" s="1402"/>
      <c r="P549" s="1402"/>
      <c r="Q549" s="1402"/>
      <c r="R549" s="1402"/>
      <c r="S549" s="1402"/>
      <c r="T549" s="493"/>
      <c r="U549" s="169"/>
      <c r="V549" s="443"/>
      <c r="AK549" s="481"/>
      <c r="AL549" s="481"/>
      <c r="AM549" s="481"/>
      <c r="AN549" s="481"/>
      <c r="AO549" s="481"/>
      <c r="AP549" s="481"/>
      <c r="AQ549" s="481"/>
      <c r="AR549" s="481"/>
      <c r="AS549" s="481"/>
      <c r="AT549" s="481"/>
      <c r="AU549" s="481"/>
      <c r="AV549" s="481"/>
      <c r="AW549" s="481"/>
      <c r="AX549" s="481"/>
      <c r="AY549" s="481"/>
      <c r="AZ549" s="481"/>
      <c r="BA549" s="481"/>
      <c r="BB549" s="481"/>
      <c r="BC549" s="481"/>
      <c r="BD549" s="481"/>
      <c r="BE549" s="481"/>
      <c r="BF549" s="481"/>
      <c r="BG549" s="481"/>
      <c r="BH549" s="481"/>
      <c r="BI549" s="481"/>
      <c r="BJ549" s="481"/>
      <c r="BK549" s="481"/>
      <c r="BL549" s="481"/>
      <c r="BM549" s="481"/>
      <c r="BN549" s="481"/>
      <c r="BO549" s="481"/>
    </row>
    <row r="550" spans="1:67" s="146" customFormat="1" ht="18.75" customHeight="1">
      <c r="A550" s="145"/>
      <c r="B550" s="317" t="s">
        <v>407</v>
      </c>
      <c r="C550" s="317"/>
      <c r="D550" s="317"/>
      <c r="E550" s="318"/>
      <c r="F550" s="318"/>
      <c r="G550" s="318"/>
      <c r="H550" s="164"/>
      <c r="I550" s="164"/>
      <c r="J550" s="164"/>
      <c r="K550" s="164"/>
      <c r="L550" s="164"/>
      <c r="M550" s="164"/>
      <c r="N550" s="1402"/>
      <c r="O550" s="1402"/>
      <c r="P550" s="1402"/>
      <c r="Q550" s="1402"/>
      <c r="R550" s="1402"/>
      <c r="S550" s="1402"/>
      <c r="T550" s="493"/>
      <c r="U550" s="169"/>
      <c r="V550" s="443"/>
      <c r="AK550" s="481"/>
      <c r="AL550" s="481"/>
      <c r="AM550" s="481"/>
      <c r="AN550" s="481"/>
      <c r="AO550" s="481"/>
      <c r="AP550" s="481"/>
      <c r="AQ550" s="481"/>
      <c r="AR550" s="481"/>
      <c r="AS550" s="481"/>
      <c r="AT550" s="481"/>
      <c r="AU550" s="481"/>
      <c r="AV550" s="481"/>
      <c r="AW550" s="481"/>
      <c r="AX550" s="481"/>
      <c r="AY550" s="481"/>
      <c r="AZ550" s="481"/>
      <c r="BA550" s="481"/>
      <c r="BB550" s="481"/>
      <c r="BC550" s="481"/>
      <c r="BD550" s="481"/>
      <c r="BE550" s="481"/>
      <c r="BF550" s="481"/>
      <c r="BG550" s="481"/>
      <c r="BH550" s="481"/>
      <c r="BI550" s="481"/>
      <c r="BJ550" s="481"/>
      <c r="BK550" s="481"/>
      <c r="BL550" s="481"/>
      <c r="BM550" s="481"/>
      <c r="BN550" s="481"/>
      <c r="BO550" s="481"/>
    </row>
    <row r="551" spans="1:67" s="146" customFormat="1" ht="18.75" customHeight="1">
      <c r="A551" s="145"/>
      <c r="B551" s="317" t="s">
        <v>408</v>
      </c>
      <c r="C551" s="317"/>
      <c r="D551" s="317"/>
      <c r="E551" s="318"/>
      <c r="F551" s="318"/>
      <c r="G551" s="318"/>
      <c r="H551" s="164"/>
      <c r="I551" s="164"/>
      <c r="J551" s="164"/>
      <c r="K551" s="164"/>
      <c r="L551" s="164"/>
      <c r="M551" s="164"/>
      <c r="N551" s="1402"/>
      <c r="O551" s="1402"/>
      <c r="P551" s="1402"/>
      <c r="Q551" s="1402"/>
      <c r="R551" s="1402"/>
      <c r="S551" s="1402"/>
      <c r="T551" s="493"/>
      <c r="U551" s="169"/>
      <c r="V551" s="443"/>
      <c r="AK551" s="481"/>
      <c r="AL551" s="481"/>
      <c r="AM551" s="481"/>
      <c r="AN551" s="481"/>
      <c r="AO551" s="481"/>
      <c r="AP551" s="481"/>
      <c r="AQ551" s="481"/>
      <c r="AR551" s="481"/>
      <c r="AS551" s="481"/>
      <c r="AT551" s="481"/>
      <c r="AU551" s="481"/>
      <c r="AV551" s="481"/>
      <c r="AW551" s="481"/>
      <c r="AX551" s="481"/>
      <c r="AY551" s="481"/>
      <c r="AZ551" s="481"/>
      <c r="BA551" s="481"/>
      <c r="BB551" s="481"/>
      <c r="BC551" s="481"/>
      <c r="BD551" s="481"/>
      <c r="BE551" s="481"/>
      <c r="BF551" s="481"/>
      <c r="BG551" s="481"/>
      <c r="BH551" s="481"/>
      <c r="BI551" s="481"/>
      <c r="BJ551" s="481"/>
      <c r="BK551" s="481"/>
      <c r="BL551" s="481"/>
      <c r="BM551" s="481"/>
      <c r="BN551" s="481"/>
      <c r="BO551" s="481"/>
    </row>
    <row r="552" spans="1:67" s="146" customFormat="1" ht="18.75" customHeight="1">
      <c r="A552" s="145"/>
      <c r="B552" s="317" t="s">
        <v>409</v>
      </c>
      <c r="C552" s="317"/>
      <c r="D552" s="317"/>
      <c r="E552" s="318"/>
      <c r="F552" s="318"/>
      <c r="G552" s="318"/>
      <c r="H552" s="164"/>
      <c r="I552" s="164"/>
      <c r="J552" s="164"/>
      <c r="K552" s="164"/>
      <c r="L552" s="164"/>
      <c r="M552" s="164"/>
      <c r="N552" s="1402"/>
      <c r="O552" s="1402"/>
      <c r="P552" s="1402"/>
      <c r="Q552" s="1402"/>
      <c r="R552" s="1402"/>
      <c r="S552" s="1402"/>
      <c r="T552" s="493"/>
      <c r="U552" s="169"/>
      <c r="V552" s="443"/>
      <c r="AK552" s="481"/>
      <c r="AL552" s="481"/>
      <c r="AM552" s="481"/>
      <c r="AN552" s="481"/>
      <c r="AO552" s="481"/>
      <c r="AP552" s="481"/>
      <c r="AQ552" s="481"/>
      <c r="AR552" s="481"/>
      <c r="AS552" s="481"/>
      <c r="AT552" s="481"/>
      <c r="AU552" s="481"/>
      <c r="AV552" s="481"/>
      <c r="AW552" s="481"/>
      <c r="AX552" s="481"/>
      <c r="AY552" s="481"/>
      <c r="AZ552" s="481"/>
      <c r="BA552" s="481"/>
      <c r="BB552" s="481"/>
      <c r="BC552" s="481"/>
      <c r="BD552" s="481"/>
      <c r="BE552" s="481"/>
      <c r="BF552" s="481"/>
      <c r="BG552" s="481"/>
      <c r="BH552" s="481"/>
      <c r="BI552" s="481"/>
      <c r="BJ552" s="481"/>
      <c r="BK552" s="481"/>
      <c r="BL552" s="481"/>
      <c r="BM552" s="481"/>
      <c r="BN552" s="481"/>
      <c r="BO552" s="481"/>
    </row>
    <row r="553" spans="1:67" s="146" customFormat="1" ht="18.75" customHeight="1">
      <c r="A553" s="145"/>
      <c r="B553" s="317" t="s">
        <v>410</v>
      </c>
      <c r="C553" s="317"/>
      <c r="D553" s="317"/>
      <c r="E553" s="318"/>
      <c r="F553" s="318"/>
      <c r="G553" s="318"/>
      <c r="H553" s="164"/>
      <c r="I553" s="164"/>
      <c r="J553" s="164"/>
      <c r="K553" s="164"/>
      <c r="L553" s="164"/>
      <c r="M553" s="164"/>
      <c r="N553" s="1402"/>
      <c r="O553" s="1402"/>
      <c r="P553" s="1402"/>
      <c r="Q553" s="1402"/>
      <c r="R553" s="1402"/>
      <c r="S553" s="1402"/>
      <c r="T553" s="493"/>
      <c r="U553" s="169"/>
      <c r="V553" s="443"/>
      <c r="AK553" s="481"/>
      <c r="AL553" s="481"/>
      <c r="AM553" s="481"/>
      <c r="AN553" s="481"/>
      <c r="AO553" s="481"/>
      <c r="AP553" s="481"/>
      <c r="AQ553" s="481"/>
      <c r="AR553" s="481"/>
      <c r="AS553" s="481"/>
      <c r="AT553" s="481"/>
      <c r="AU553" s="481"/>
      <c r="AV553" s="481"/>
      <c r="AW553" s="481"/>
      <c r="AX553" s="481"/>
      <c r="AY553" s="481"/>
      <c r="AZ553" s="481"/>
      <c r="BA553" s="481"/>
      <c r="BB553" s="481"/>
      <c r="BC553" s="481"/>
      <c r="BD553" s="481"/>
      <c r="BE553" s="481"/>
      <c r="BF553" s="481"/>
      <c r="BG553" s="481"/>
      <c r="BH553" s="481"/>
      <c r="BI553" s="481"/>
      <c r="BJ553" s="481"/>
      <c r="BK553" s="481"/>
      <c r="BL553" s="481"/>
      <c r="BM553" s="481"/>
      <c r="BN553" s="481"/>
      <c r="BO553" s="481"/>
    </row>
    <row r="554" spans="1:67" s="113" customFormat="1" ht="18.75" customHeight="1">
      <c r="A554" s="112" t="s">
        <v>231</v>
      </c>
      <c r="B554" s="1455" t="s">
        <v>411</v>
      </c>
      <c r="C554" s="1455"/>
      <c r="D554" s="1455"/>
      <c r="E554" s="1455"/>
      <c r="F554" s="1455"/>
      <c r="G554" s="1455"/>
      <c r="H554" s="1455"/>
      <c r="I554" s="1455"/>
      <c r="J554" s="1455"/>
      <c r="K554" s="1455"/>
      <c r="L554" s="1455"/>
      <c r="M554" s="1455"/>
      <c r="N554" s="1455"/>
      <c r="O554" s="1455"/>
      <c r="P554" s="1455"/>
      <c r="Q554" s="1455"/>
      <c r="R554" s="1455"/>
      <c r="S554" s="1455"/>
      <c r="T554" s="507"/>
      <c r="U554" s="172"/>
      <c r="V554" s="334"/>
      <c r="AK554" s="142"/>
      <c r="AL554" s="142"/>
      <c r="AM554" s="142"/>
      <c r="AN554" s="142"/>
      <c r="AO554" s="142"/>
      <c r="AP554" s="142"/>
      <c r="AQ554" s="142"/>
      <c r="AR554" s="142"/>
      <c r="AS554" s="142"/>
      <c r="AT554" s="142"/>
      <c r="AU554" s="142"/>
      <c r="AV554" s="142"/>
      <c r="AW554" s="142"/>
      <c r="AX554" s="142"/>
      <c r="AY554" s="142"/>
      <c r="AZ554" s="142"/>
      <c r="BA554" s="142"/>
      <c r="BB554" s="142"/>
      <c r="BC554" s="142"/>
      <c r="BD554" s="142"/>
      <c r="BE554" s="142"/>
      <c r="BF554" s="142"/>
      <c r="BG554" s="142"/>
      <c r="BH554" s="142"/>
      <c r="BI554" s="142"/>
      <c r="BJ554" s="142"/>
      <c r="BK554" s="142"/>
      <c r="BL554" s="142"/>
      <c r="BM554" s="142"/>
      <c r="BN554" s="142"/>
      <c r="BO554" s="142"/>
    </row>
    <row r="555" spans="1:67" s="113" customFormat="1" ht="18.75" customHeight="1">
      <c r="A555" s="112"/>
      <c r="B555" s="1401" t="s">
        <v>412</v>
      </c>
      <c r="C555" s="1401"/>
      <c r="D555" s="1401"/>
      <c r="E555" s="1401"/>
      <c r="F555" s="1401"/>
      <c r="G555" s="1401"/>
      <c r="H555" s="1401"/>
      <c r="I555" s="1401"/>
      <c r="J555" s="1401"/>
      <c r="K555" s="1401"/>
      <c r="L555" s="1401"/>
      <c r="M555" s="1401"/>
      <c r="N555" s="1401"/>
      <c r="O555" s="1401"/>
      <c r="P555" s="1401"/>
      <c r="Q555" s="1401"/>
      <c r="R555" s="1401"/>
      <c r="S555" s="1401"/>
      <c r="T555" s="507"/>
      <c r="U555" s="172"/>
      <c r="V555" s="334"/>
      <c r="AK555" s="142"/>
      <c r="AL555" s="142"/>
      <c r="AM555" s="142"/>
      <c r="AN555" s="142"/>
      <c r="AO555" s="142"/>
      <c r="AP555" s="142"/>
      <c r="AQ555" s="142"/>
      <c r="AR555" s="142"/>
      <c r="AS555" s="142"/>
      <c r="AT555" s="142"/>
      <c r="AU555" s="142"/>
      <c r="AV555" s="142"/>
      <c r="AW555" s="142"/>
      <c r="AX555" s="142"/>
      <c r="AY555" s="142"/>
      <c r="AZ555" s="142"/>
      <c r="BA555" s="142"/>
      <c r="BB555" s="142"/>
      <c r="BC555" s="142"/>
      <c r="BD555" s="142"/>
      <c r="BE555" s="142"/>
      <c r="BF555" s="142"/>
      <c r="BG555" s="142"/>
      <c r="BH555" s="142"/>
      <c r="BI555" s="142"/>
      <c r="BJ555" s="142"/>
      <c r="BK555" s="142"/>
      <c r="BL555" s="142"/>
      <c r="BM555" s="142"/>
      <c r="BN555" s="142"/>
      <c r="BO555" s="142"/>
    </row>
    <row r="556" spans="1:67" s="113" customFormat="1" ht="18.75" customHeight="1">
      <c r="A556" s="508" t="s">
        <v>413</v>
      </c>
      <c r="B556" s="113" t="s">
        <v>414</v>
      </c>
      <c r="C556" s="330"/>
      <c r="D556" s="330"/>
      <c r="E556" s="174"/>
      <c r="F556" s="174"/>
      <c r="G556" s="174"/>
      <c r="H556" s="1158"/>
      <c r="I556" s="1158"/>
      <c r="J556" s="1158"/>
      <c r="K556" s="1158"/>
      <c r="L556" s="1158"/>
      <c r="M556" s="1158"/>
      <c r="N556" s="1158"/>
      <c r="O556" s="1158"/>
      <c r="P556" s="1158"/>
      <c r="Q556" s="1158"/>
      <c r="R556" s="1158"/>
      <c r="S556" s="1158"/>
      <c r="T556" s="507"/>
      <c r="U556" s="172"/>
      <c r="V556" s="334"/>
      <c r="AK556" s="142"/>
      <c r="AL556" s="142"/>
      <c r="AM556" s="142"/>
      <c r="AN556" s="142"/>
      <c r="AO556" s="142"/>
      <c r="AP556" s="142"/>
      <c r="AQ556" s="142"/>
      <c r="AR556" s="142"/>
      <c r="AS556" s="142"/>
      <c r="AT556" s="142"/>
      <c r="AU556" s="142"/>
      <c r="AV556" s="142"/>
      <c r="AW556" s="142"/>
      <c r="AX556" s="142"/>
      <c r="AY556" s="142"/>
      <c r="AZ556" s="142"/>
      <c r="BA556" s="142"/>
      <c r="BB556" s="142"/>
      <c r="BC556" s="142"/>
      <c r="BD556" s="142"/>
      <c r="BE556" s="142"/>
      <c r="BF556" s="142"/>
      <c r="BG556" s="142"/>
      <c r="BH556" s="142"/>
      <c r="BI556" s="142"/>
      <c r="BJ556" s="142"/>
      <c r="BK556" s="142"/>
      <c r="BL556" s="142"/>
      <c r="BM556" s="142"/>
      <c r="BN556" s="142"/>
      <c r="BO556" s="142"/>
    </row>
    <row r="557" spans="1:67" s="146" customFormat="1" ht="18.75" customHeight="1">
      <c r="A557" s="145">
        <v>1</v>
      </c>
      <c r="B557" s="1348" t="s">
        <v>415</v>
      </c>
      <c r="C557" s="1348"/>
      <c r="D557" s="1348"/>
      <c r="E557" s="1348"/>
      <c r="F557" s="1348"/>
      <c r="G557" s="1348"/>
      <c r="H557" s="1348"/>
      <c r="I557" s="1348"/>
      <c r="J557" s="1348"/>
      <c r="K557" s="1348"/>
      <c r="L557" s="1348"/>
      <c r="M557" s="1348"/>
      <c r="N557" s="1402"/>
      <c r="O557" s="1402"/>
      <c r="P557" s="1402"/>
      <c r="Q557" s="1402"/>
      <c r="R557" s="1402"/>
      <c r="S557" s="1402"/>
      <c r="T557" s="493"/>
      <c r="U557" s="169"/>
      <c r="V557" s="443"/>
      <c r="AK557" s="481"/>
      <c r="AL557" s="481"/>
      <c r="AM557" s="481"/>
      <c r="AN557" s="481"/>
      <c r="AO557" s="481"/>
      <c r="AP557" s="481"/>
      <c r="AQ557" s="481"/>
      <c r="AR557" s="481"/>
      <c r="AS557" s="481"/>
      <c r="AT557" s="481"/>
      <c r="AU557" s="481"/>
      <c r="AV557" s="481"/>
      <c r="AW557" s="481"/>
      <c r="AX557" s="481"/>
      <c r="AY557" s="481"/>
      <c r="AZ557" s="481"/>
      <c r="BA557" s="481"/>
      <c r="BB557" s="481"/>
      <c r="BC557" s="481"/>
      <c r="BD557" s="481"/>
      <c r="BE557" s="481"/>
      <c r="BF557" s="481"/>
      <c r="BG557" s="481"/>
      <c r="BH557" s="481"/>
      <c r="BI557" s="481"/>
      <c r="BJ557" s="481"/>
      <c r="BK557" s="481"/>
      <c r="BL557" s="481"/>
      <c r="BM557" s="481"/>
      <c r="BN557" s="481"/>
      <c r="BO557" s="481"/>
    </row>
    <row r="558" spans="1:67" s="146" customFormat="1" ht="18.75" customHeight="1">
      <c r="A558" s="145">
        <v>2</v>
      </c>
      <c r="B558" s="317" t="s">
        <v>416</v>
      </c>
      <c r="C558" s="317"/>
      <c r="D558" s="317"/>
      <c r="E558" s="318"/>
      <c r="F558" s="318"/>
      <c r="G558" s="318"/>
      <c r="H558" s="164"/>
      <c r="I558" s="164"/>
      <c r="J558" s="164"/>
      <c r="K558" s="164"/>
      <c r="L558" s="164"/>
      <c r="M558" s="164"/>
      <c r="N558" s="1402"/>
      <c r="O558" s="1402"/>
      <c r="P558" s="1402"/>
      <c r="Q558" s="1402"/>
      <c r="R558" s="1402"/>
      <c r="S558" s="1402"/>
      <c r="T558" s="493"/>
      <c r="U558" s="169"/>
      <c r="V558" s="443"/>
      <c r="AK558" s="481"/>
      <c r="AL558" s="481"/>
      <c r="AM558" s="481"/>
      <c r="AN558" s="481"/>
      <c r="AO558" s="481"/>
      <c r="AP558" s="481"/>
      <c r="AQ558" s="481"/>
      <c r="AR558" s="481"/>
      <c r="AS558" s="481"/>
      <c r="AT558" s="481"/>
      <c r="AU558" s="481"/>
      <c r="AV558" s="481"/>
      <c r="AW558" s="481"/>
      <c r="AX558" s="481"/>
      <c r="AY558" s="481"/>
      <c r="AZ558" s="481"/>
      <c r="BA558" s="481"/>
      <c r="BB558" s="481"/>
      <c r="BC558" s="481"/>
      <c r="BD558" s="481"/>
      <c r="BE558" s="481"/>
      <c r="BF558" s="481"/>
      <c r="BG558" s="481"/>
      <c r="BH558" s="481"/>
      <c r="BI558" s="481"/>
      <c r="BJ558" s="481"/>
      <c r="BK558" s="481"/>
      <c r="BL558" s="481"/>
      <c r="BM558" s="481"/>
      <c r="BN558" s="481"/>
      <c r="BO558" s="481"/>
    </row>
    <row r="559" spans="1:67" s="146" customFormat="1" ht="18.75" customHeight="1">
      <c r="A559" s="145">
        <v>3</v>
      </c>
      <c r="B559" s="317" t="s">
        <v>417</v>
      </c>
      <c r="C559" s="317"/>
      <c r="D559" s="317"/>
      <c r="E559" s="318"/>
      <c r="F559" s="318"/>
      <c r="G559" s="318"/>
      <c r="H559" s="1402"/>
      <c r="I559" s="1402"/>
      <c r="J559" s="1402"/>
      <c r="K559" s="1402"/>
      <c r="L559" s="1402"/>
      <c r="M559" s="1402"/>
      <c r="N559" s="1402"/>
      <c r="O559" s="1402"/>
      <c r="P559" s="1402"/>
      <c r="Q559" s="1402"/>
      <c r="R559" s="1402"/>
      <c r="S559" s="1402"/>
      <c r="T559" s="493"/>
      <c r="U559" s="169"/>
      <c r="V559" s="443"/>
      <c r="AK559" s="481"/>
      <c r="AL559" s="481"/>
      <c r="AM559" s="481"/>
      <c r="AN559" s="481"/>
      <c r="AO559" s="481"/>
      <c r="AP559" s="481"/>
      <c r="AQ559" s="481"/>
      <c r="AR559" s="481"/>
      <c r="AS559" s="481"/>
      <c r="AT559" s="481"/>
      <c r="AU559" s="481"/>
      <c r="AV559" s="481"/>
      <c r="AW559" s="481"/>
      <c r="AX559" s="481"/>
      <c r="AY559" s="481"/>
      <c r="AZ559" s="481"/>
      <c r="BA559" s="481"/>
      <c r="BB559" s="481"/>
      <c r="BC559" s="481"/>
      <c r="BD559" s="481"/>
      <c r="BE559" s="481"/>
      <c r="BF559" s="481"/>
      <c r="BG559" s="481"/>
      <c r="BH559" s="481"/>
      <c r="BI559" s="481"/>
      <c r="BJ559" s="481"/>
      <c r="BK559" s="481"/>
      <c r="BL559" s="481"/>
      <c r="BM559" s="481"/>
      <c r="BN559" s="481"/>
      <c r="BO559" s="481"/>
    </row>
    <row r="560" spans="1:67" s="146" customFormat="1" ht="30.75" customHeight="1">
      <c r="A560" s="145">
        <v>4</v>
      </c>
      <c r="B560" s="1488" t="s">
        <v>418</v>
      </c>
      <c r="C560" s="1488"/>
      <c r="D560" s="1488"/>
      <c r="E560" s="1488"/>
      <c r="F560" s="1488"/>
      <c r="G560" s="1488"/>
      <c r="H560" s="1488"/>
      <c r="I560" s="1488"/>
      <c r="J560" s="1488"/>
      <c r="K560" s="1488"/>
      <c r="L560" s="1488"/>
      <c r="M560" s="1488"/>
      <c r="N560" s="1488"/>
      <c r="O560" s="1488"/>
      <c r="P560" s="1488"/>
      <c r="Q560" s="1488"/>
      <c r="R560" s="1488"/>
      <c r="S560" s="1488"/>
      <c r="T560" s="493"/>
      <c r="U560" s="169"/>
      <c r="V560" s="443"/>
      <c r="AK560" s="481"/>
      <c r="AL560" s="481"/>
      <c r="AM560" s="481"/>
      <c r="AN560" s="481"/>
      <c r="AO560" s="481"/>
      <c r="AP560" s="481"/>
      <c r="AQ560" s="481"/>
      <c r="AR560" s="481"/>
      <c r="AS560" s="481"/>
      <c r="AT560" s="481"/>
      <c r="AU560" s="481"/>
      <c r="AV560" s="481"/>
      <c r="AW560" s="481"/>
      <c r="AX560" s="481"/>
      <c r="AY560" s="481"/>
      <c r="AZ560" s="481"/>
      <c r="BA560" s="481"/>
      <c r="BB560" s="481"/>
      <c r="BC560" s="481"/>
      <c r="BD560" s="481"/>
      <c r="BE560" s="481"/>
      <c r="BF560" s="481"/>
      <c r="BG560" s="481"/>
      <c r="BH560" s="481"/>
      <c r="BI560" s="481"/>
      <c r="BJ560" s="481"/>
      <c r="BK560" s="481"/>
      <c r="BL560" s="481"/>
      <c r="BM560" s="481"/>
      <c r="BN560" s="481"/>
      <c r="BO560" s="481"/>
    </row>
    <row r="561" spans="1:67" s="146" customFormat="1" ht="18.75" customHeight="1">
      <c r="A561" s="145">
        <v>5</v>
      </c>
      <c r="B561" s="1348" t="s">
        <v>419</v>
      </c>
      <c r="C561" s="1348"/>
      <c r="D561" s="1348"/>
      <c r="E561" s="1348"/>
      <c r="F561" s="1348"/>
      <c r="G561" s="1348"/>
      <c r="H561" s="1348"/>
      <c r="I561" s="1348"/>
      <c r="J561" s="1348"/>
      <c r="K561" s="1348"/>
      <c r="L561" s="1348"/>
      <c r="M561" s="1348"/>
      <c r="N561" s="1348"/>
      <c r="O561" s="1348"/>
      <c r="P561" s="1348"/>
      <c r="Q561" s="1348"/>
      <c r="R561" s="1348"/>
      <c r="S561" s="1348"/>
      <c r="T561" s="493"/>
      <c r="U561" s="169"/>
      <c r="V561" s="443"/>
      <c r="AK561" s="481"/>
      <c r="AL561" s="481"/>
      <c r="AM561" s="481"/>
      <c r="AN561" s="481"/>
      <c r="AO561" s="481"/>
      <c r="AP561" s="481"/>
      <c r="AQ561" s="481"/>
      <c r="AR561" s="481"/>
      <c r="AS561" s="481"/>
      <c r="AT561" s="481"/>
      <c r="AU561" s="481"/>
      <c r="AV561" s="481"/>
      <c r="AW561" s="481"/>
      <c r="AX561" s="481"/>
      <c r="AY561" s="481"/>
      <c r="AZ561" s="481"/>
      <c r="BA561" s="481"/>
      <c r="BB561" s="481"/>
      <c r="BC561" s="481"/>
      <c r="BD561" s="481"/>
      <c r="BE561" s="481"/>
      <c r="BF561" s="481"/>
      <c r="BG561" s="481"/>
      <c r="BH561" s="481"/>
      <c r="BI561" s="481"/>
      <c r="BJ561" s="481"/>
      <c r="BK561" s="481"/>
      <c r="BL561" s="481"/>
      <c r="BM561" s="481"/>
      <c r="BN561" s="481"/>
      <c r="BO561" s="481"/>
    </row>
    <row r="562" spans="1:67" s="146" customFormat="1" ht="26.25" customHeight="1" hidden="1">
      <c r="A562" s="145"/>
      <c r="B562" s="1489" t="s">
        <v>420</v>
      </c>
      <c r="C562" s="1489"/>
      <c r="D562" s="1489"/>
      <c r="E562" s="1489"/>
      <c r="F562" s="1489"/>
      <c r="G562" s="1489"/>
      <c r="I562" s="1489" t="s">
        <v>421</v>
      </c>
      <c r="J562" s="1489"/>
      <c r="L562" s="1707" t="s">
        <v>422</v>
      </c>
      <c r="M562" s="1707"/>
      <c r="N562" s="1707"/>
      <c r="O562" s="1707"/>
      <c r="P562" s="1707"/>
      <c r="Q562" s="1489" t="s">
        <v>423</v>
      </c>
      <c r="R562" s="1489"/>
      <c r="S562" s="1489"/>
      <c r="T562" s="493"/>
      <c r="U562" s="169"/>
      <c r="V562" s="443"/>
      <c r="AK562" s="481"/>
      <c r="AL562" s="481"/>
      <c r="AM562" s="481"/>
      <c r="AN562" s="481"/>
      <c r="AO562" s="481"/>
      <c r="AP562" s="481"/>
      <c r="AQ562" s="481"/>
      <c r="AR562" s="481"/>
      <c r="AS562" s="481"/>
      <c r="AT562" s="481"/>
      <c r="AU562" s="481"/>
      <c r="AV562" s="481"/>
      <c r="AW562" s="481"/>
      <c r="AX562" s="481"/>
      <c r="AY562" s="481"/>
      <c r="AZ562" s="481"/>
      <c r="BA562" s="481"/>
      <c r="BB562" s="481"/>
      <c r="BC562" s="481"/>
      <c r="BD562" s="481"/>
      <c r="BE562" s="481"/>
      <c r="BF562" s="481"/>
      <c r="BG562" s="481"/>
      <c r="BH562" s="481"/>
      <c r="BI562" s="481"/>
      <c r="BJ562" s="481"/>
      <c r="BK562" s="481"/>
      <c r="BL562" s="481"/>
      <c r="BM562" s="481"/>
      <c r="BN562" s="481"/>
      <c r="BO562" s="481"/>
    </row>
    <row r="563" spans="1:67" s="146" customFormat="1" ht="18.75" customHeight="1" hidden="1">
      <c r="A563" s="145"/>
      <c r="B563" s="1260" t="s">
        <v>424</v>
      </c>
      <c r="C563" s="1260"/>
      <c r="D563" s="1260"/>
      <c r="E563" s="1260"/>
      <c r="F563" s="1260"/>
      <c r="G563" s="1260"/>
      <c r="H563" s="1260"/>
      <c r="I563" s="1349">
        <v>319</v>
      </c>
      <c r="J563" s="1349"/>
      <c r="K563" s="317"/>
      <c r="L563" s="1350">
        <v>17224960317</v>
      </c>
      <c r="M563" s="1350"/>
      <c r="N563" s="1350"/>
      <c r="O563" s="1350"/>
      <c r="P563" s="1350"/>
      <c r="Q563" s="1486">
        <v>17653624652</v>
      </c>
      <c r="R563" s="1486"/>
      <c r="S563" s="1486"/>
      <c r="T563" s="493"/>
      <c r="U563" s="169"/>
      <c r="V563" s="443"/>
      <c r="AK563" s="481"/>
      <c r="AL563" s="481"/>
      <c r="AM563" s="481"/>
      <c r="AN563" s="481"/>
      <c r="AO563" s="481"/>
      <c r="AP563" s="481"/>
      <c r="AQ563" s="481"/>
      <c r="AR563" s="481"/>
      <c r="AS563" s="481"/>
      <c r="AT563" s="481"/>
      <c r="AU563" s="481"/>
      <c r="AV563" s="481"/>
      <c r="AW563" s="481"/>
      <c r="AX563" s="481"/>
      <c r="AY563" s="481"/>
      <c r="AZ563" s="481"/>
      <c r="BA563" s="481"/>
      <c r="BB563" s="481"/>
      <c r="BC563" s="481"/>
      <c r="BD563" s="481"/>
      <c r="BE563" s="481"/>
      <c r="BF563" s="481"/>
      <c r="BG563" s="481"/>
      <c r="BH563" s="481"/>
      <c r="BI563" s="481"/>
      <c r="BJ563" s="481"/>
      <c r="BK563" s="481"/>
      <c r="BL563" s="481"/>
      <c r="BM563" s="481"/>
      <c r="BN563" s="481"/>
      <c r="BO563" s="481"/>
    </row>
    <row r="564" spans="1:67" s="146" customFormat="1" ht="18.75" customHeight="1" hidden="1">
      <c r="A564" s="145"/>
      <c r="B564" s="1260" t="s">
        <v>425</v>
      </c>
      <c r="C564" s="1260"/>
      <c r="D564" s="1260"/>
      <c r="E564" s="1260"/>
      <c r="F564" s="1260"/>
      <c r="G564" s="1260"/>
      <c r="H564" s="1260"/>
      <c r="I564" s="1349">
        <v>339</v>
      </c>
      <c r="J564" s="1349"/>
      <c r="K564" s="317"/>
      <c r="L564" s="1350">
        <v>428664335</v>
      </c>
      <c r="M564" s="1350"/>
      <c r="N564" s="1350"/>
      <c r="O564" s="1350"/>
      <c r="P564" s="1350"/>
      <c r="Q564" s="1486"/>
      <c r="R564" s="1486"/>
      <c r="S564" s="1486"/>
      <c r="T564" s="493"/>
      <c r="U564" s="169"/>
      <c r="V564" s="443"/>
      <c r="AK564" s="481"/>
      <c r="AL564" s="481"/>
      <c r="AM564" s="481"/>
      <c r="AN564" s="481"/>
      <c r="AO564" s="481"/>
      <c r="AP564" s="481"/>
      <c r="AQ564" s="481"/>
      <c r="AR564" s="481"/>
      <c r="AS564" s="481"/>
      <c r="AT564" s="481"/>
      <c r="AU564" s="481"/>
      <c r="AV564" s="481"/>
      <c r="AW564" s="481"/>
      <c r="AX564" s="481"/>
      <c r="AY564" s="481"/>
      <c r="AZ564" s="481"/>
      <c r="BA564" s="481"/>
      <c r="BB564" s="481"/>
      <c r="BC564" s="481"/>
      <c r="BD564" s="481"/>
      <c r="BE564" s="481"/>
      <c r="BF564" s="481"/>
      <c r="BG564" s="481"/>
      <c r="BH564" s="481"/>
      <c r="BI564" s="481"/>
      <c r="BJ564" s="481"/>
      <c r="BK564" s="481"/>
      <c r="BL564" s="481"/>
      <c r="BM564" s="481"/>
      <c r="BN564" s="481"/>
      <c r="BO564" s="481"/>
    </row>
    <row r="565" spans="1:67" s="146" customFormat="1" ht="18.75" customHeight="1" hidden="1">
      <c r="A565" s="145"/>
      <c r="B565" s="1260" t="s">
        <v>426</v>
      </c>
      <c r="C565" s="1260"/>
      <c r="D565" s="1260"/>
      <c r="E565" s="1260"/>
      <c r="F565" s="1260"/>
      <c r="G565" s="1260"/>
      <c r="H565" s="1260"/>
      <c r="I565" s="1349">
        <v>431</v>
      </c>
      <c r="J565" s="1349"/>
      <c r="K565" s="317"/>
      <c r="L565" s="1350"/>
      <c r="M565" s="1350"/>
      <c r="N565" s="1350"/>
      <c r="O565" s="1350"/>
      <c r="P565" s="1350"/>
      <c r="Q565" s="1486">
        <v>29069225844</v>
      </c>
      <c r="R565" s="1486"/>
      <c r="S565" s="1486"/>
      <c r="T565" s="493"/>
      <c r="U565" s="169"/>
      <c r="V565" s="443"/>
      <c r="AK565" s="481"/>
      <c r="AL565" s="481"/>
      <c r="AM565" s="481"/>
      <c r="AN565" s="481"/>
      <c r="AO565" s="481"/>
      <c r="AP565" s="481"/>
      <c r="AQ565" s="481"/>
      <c r="AR565" s="481"/>
      <c r="AS565" s="481"/>
      <c r="AT565" s="481"/>
      <c r="AU565" s="481"/>
      <c r="AV565" s="481"/>
      <c r="AW565" s="481"/>
      <c r="AX565" s="481"/>
      <c r="AY565" s="481"/>
      <c r="AZ565" s="481"/>
      <c r="BA565" s="481"/>
      <c r="BB565" s="481"/>
      <c r="BC565" s="481"/>
      <c r="BD565" s="481"/>
      <c r="BE565" s="481"/>
      <c r="BF565" s="481"/>
      <c r="BG565" s="481"/>
      <c r="BH565" s="481"/>
      <c r="BI565" s="481"/>
      <c r="BJ565" s="481"/>
      <c r="BK565" s="481"/>
      <c r="BL565" s="481"/>
      <c r="BM565" s="481"/>
      <c r="BN565" s="481"/>
      <c r="BO565" s="481"/>
    </row>
    <row r="566" spans="1:67" s="146" customFormat="1" ht="18.75" customHeight="1" hidden="1">
      <c r="A566" s="145"/>
      <c r="B566" s="1260" t="s">
        <v>427</v>
      </c>
      <c r="C566" s="1260"/>
      <c r="D566" s="1260"/>
      <c r="E566" s="1260"/>
      <c r="F566" s="1260"/>
      <c r="G566" s="1260"/>
      <c r="H566" s="1260"/>
      <c r="I566" s="1349">
        <v>419</v>
      </c>
      <c r="J566" s="1349"/>
      <c r="K566" s="317"/>
      <c r="L566" s="1350"/>
      <c r="M566" s="1350"/>
      <c r="N566" s="1350"/>
      <c r="O566" s="1350"/>
      <c r="P566" s="1350"/>
      <c r="Q566" s="1486">
        <v>200000000</v>
      </c>
      <c r="R566" s="1486"/>
      <c r="S566" s="1486"/>
      <c r="T566" s="493"/>
      <c r="U566" s="169"/>
      <c r="V566" s="443"/>
      <c r="AK566" s="481"/>
      <c r="AL566" s="481"/>
      <c r="AM566" s="481"/>
      <c r="AN566" s="481"/>
      <c r="AO566" s="481"/>
      <c r="AP566" s="481"/>
      <c r="AQ566" s="481"/>
      <c r="AR566" s="481"/>
      <c r="AS566" s="481"/>
      <c r="AT566" s="481"/>
      <c r="AU566" s="481"/>
      <c r="AV566" s="481"/>
      <c r="AW566" s="481"/>
      <c r="AX566" s="481"/>
      <c r="AY566" s="481"/>
      <c r="AZ566" s="481"/>
      <c r="BA566" s="481"/>
      <c r="BB566" s="481"/>
      <c r="BC566" s="481"/>
      <c r="BD566" s="481"/>
      <c r="BE566" s="481"/>
      <c r="BF566" s="481"/>
      <c r="BG566" s="481"/>
      <c r="BH566" s="481"/>
      <c r="BI566" s="481"/>
      <c r="BJ566" s="481"/>
      <c r="BK566" s="481"/>
      <c r="BL566" s="481"/>
      <c r="BM566" s="481"/>
      <c r="BN566" s="481"/>
      <c r="BO566" s="481"/>
    </row>
    <row r="567" spans="1:67" s="146" customFormat="1" ht="18.75" customHeight="1" hidden="1">
      <c r="A567" s="145"/>
      <c r="B567" s="1260" t="s">
        <v>426</v>
      </c>
      <c r="C567" s="1260"/>
      <c r="D567" s="1260"/>
      <c r="E567" s="1260"/>
      <c r="F567" s="1260"/>
      <c r="G567" s="1260"/>
      <c r="H567" s="1260"/>
      <c r="I567" s="1349">
        <v>323</v>
      </c>
      <c r="J567" s="1349"/>
      <c r="K567" s="317"/>
      <c r="L567" s="1350">
        <v>29269225844</v>
      </c>
      <c r="M567" s="1350"/>
      <c r="N567" s="1350"/>
      <c r="O567" s="1350"/>
      <c r="P567" s="1350"/>
      <c r="Q567" s="1486"/>
      <c r="R567" s="1486"/>
      <c r="S567" s="1486"/>
      <c r="T567" s="493"/>
      <c r="U567" s="169"/>
      <c r="V567" s="443"/>
      <c r="AK567" s="481"/>
      <c r="AL567" s="481"/>
      <c r="AM567" s="481"/>
      <c r="AN567" s="481"/>
      <c r="AO567" s="481"/>
      <c r="AP567" s="481"/>
      <c r="AQ567" s="481"/>
      <c r="AR567" s="481"/>
      <c r="AS567" s="481"/>
      <c r="AT567" s="481"/>
      <c r="AU567" s="481"/>
      <c r="AV567" s="481"/>
      <c r="AW567" s="481"/>
      <c r="AX567" s="481"/>
      <c r="AY567" s="481"/>
      <c r="AZ567" s="481"/>
      <c r="BA567" s="481"/>
      <c r="BB567" s="481"/>
      <c r="BC567" s="481"/>
      <c r="BD567" s="481"/>
      <c r="BE567" s="481"/>
      <c r="BF567" s="481"/>
      <c r="BG567" s="481"/>
      <c r="BH567" s="481"/>
      <c r="BI567" s="481"/>
      <c r="BJ567" s="481"/>
      <c r="BK567" s="481"/>
      <c r="BL567" s="481"/>
      <c r="BM567" s="481"/>
      <c r="BN567" s="481"/>
      <c r="BO567" s="481"/>
    </row>
    <row r="568" spans="1:67" s="146" customFormat="1" ht="18.75" customHeight="1">
      <c r="A568" s="145">
        <v>6</v>
      </c>
      <c r="B568" s="317" t="s">
        <v>428</v>
      </c>
      <c r="C568" s="317"/>
      <c r="D568" s="317"/>
      <c r="E568" s="318"/>
      <c r="F568" s="318"/>
      <c r="G568" s="318"/>
      <c r="H568" s="1402"/>
      <c r="I568" s="1402"/>
      <c r="J568" s="1402"/>
      <c r="K568" s="1402"/>
      <c r="L568" s="1402"/>
      <c r="M568" s="1402"/>
      <c r="N568" s="1402"/>
      <c r="O568" s="1402"/>
      <c r="P568" s="1402"/>
      <c r="Q568" s="1402"/>
      <c r="R568" s="1402"/>
      <c r="S568" s="1402"/>
      <c r="T568" s="493"/>
      <c r="U568" s="169"/>
      <c r="V568" s="443"/>
      <c r="AK568" s="481"/>
      <c r="AL568" s="481"/>
      <c r="AM568" s="481"/>
      <c r="AN568" s="481"/>
      <c r="AO568" s="481"/>
      <c r="AP568" s="481"/>
      <c r="AQ568" s="481"/>
      <c r="AR568" s="481"/>
      <c r="AS568" s="481"/>
      <c r="AT568" s="481"/>
      <c r="AU568" s="481"/>
      <c r="AV568" s="481"/>
      <c r="AW568" s="481"/>
      <c r="AX568" s="481"/>
      <c r="AY568" s="481"/>
      <c r="AZ568" s="481"/>
      <c r="BA568" s="481"/>
      <c r="BB568" s="481"/>
      <c r="BC568" s="481"/>
      <c r="BD568" s="481"/>
      <c r="BE568" s="481"/>
      <c r="BF568" s="481"/>
      <c r="BG568" s="481"/>
      <c r="BH568" s="481"/>
      <c r="BI568" s="481"/>
      <c r="BJ568" s="481"/>
      <c r="BK568" s="481"/>
      <c r="BL568" s="481"/>
      <c r="BM568" s="481"/>
      <c r="BN568" s="481"/>
      <c r="BO568" s="481"/>
    </row>
    <row r="569" spans="1:67" s="146" customFormat="1" ht="18.75" customHeight="1">
      <c r="A569" s="145">
        <v>7</v>
      </c>
      <c r="B569" s="317" t="s">
        <v>429</v>
      </c>
      <c r="C569" s="317"/>
      <c r="D569" s="317"/>
      <c r="E569" s="318"/>
      <c r="F569" s="318"/>
      <c r="G569" s="318"/>
      <c r="H569" s="1402"/>
      <c r="I569" s="1402"/>
      <c r="J569" s="1402"/>
      <c r="K569" s="1402"/>
      <c r="L569" s="1402"/>
      <c r="M569" s="1402"/>
      <c r="N569" s="1402"/>
      <c r="O569" s="1402"/>
      <c r="P569" s="1402"/>
      <c r="Q569" s="1402"/>
      <c r="R569" s="1402"/>
      <c r="S569" s="1402"/>
      <c r="T569" s="493"/>
      <c r="U569" s="169"/>
      <c r="V569" s="443"/>
      <c r="AK569" s="481"/>
      <c r="AL569" s="481"/>
      <c r="AM569" s="481"/>
      <c r="AN569" s="481"/>
      <c r="AO569" s="481"/>
      <c r="AP569" s="481"/>
      <c r="AQ569" s="481"/>
      <c r="AR569" s="481"/>
      <c r="AS569" s="481"/>
      <c r="AT569" s="481"/>
      <c r="AU569" s="481"/>
      <c r="AV569" s="481"/>
      <c r="AW569" s="481"/>
      <c r="AX569" s="481"/>
      <c r="AY569" s="481"/>
      <c r="AZ569" s="481"/>
      <c r="BA569" s="481"/>
      <c r="BB569" s="481"/>
      <c r="BC569" s="481"/>
      <c r="BD569" s="481"/>
      <c r="BE569" s="481"/>
      <c r="BF569" s="481"/>
      <c r="BG569" s="481"/>
      <c r="BH569" s="481"/>
      <c r="BI569" s="481"/>
      <c r="BJ569" s="481"/>
      <c r="BK569" s="481"/>
      <c r="BL569" s="481"/>
      <c r="BM569" s="481"/>
      <c r="BN569" s="481"/>
      <c r="BO569" s="481"/>
    </row>
    <row r="570" spans="1:67" s="19" customFormat="1" ht="18.75" customHeight="1">
      <c r="A570" s="335"/>
      <c r="B570" s="336"/>
      <c r="C570" s="336"/>
      <c r="D570" s="336"/>
      <c r="E570" s="337"/>
      <c r="F570" s="1487"/>
      <c r="G570" s="1487"/>
      <c r="H570" s="1487"/>
      <c r="I570" s="1487"/>
      <c r="J570" s="1487"/>
      <c r="K570" s="1487"/>
      <c r="L570" s="1487"/>
      <c r="M570" s="1487"/>
      <c r="N570" s="1487"/>
      <c r="O570" s="1487"/>
      <c r="P570" s="1487"/>
      <c r="Q570" s="1487"/>
      <c r="R570" s="1487"/>
      <c r="S570" s="1487"/>
      <c r="T570" s="497"/>
      <c r="U570" s="510"/>
      <c r="V570" s="168"/>
      <c r="AK570" s="352"/>
      <c r="AL570" s="352"/>
      <c r="AM570" s="352"/>
      <c r="AN570" s="352"/>
      <c r="AO570" s="352"/>
      <c r="AP570" s="352"/>
      <c r="AQ570" s="352"/>
      <c r="AR570" s="352"/>
      <c r="AS570" s="352"/>
      <c r="AT570" s="352"/>
      <c r="AU570" s="352"/>
      <c r="AV570" s="352"/>
      <c r="AW570" s="352"/>
      <c r="AX570" s="352"/>
      <c r="AY570" s="352"/>
      <c r="AZ570" s="352"/>
      <c r="BA570" s="352"/>
      <c r="BB570" s="352"/>
      <c r="BC570" s="352"/>
      <c r="BD570" s="352"/>
      <c r="BE570" s="352"/>
      <c r="BF570" s="352"/>
      <c r="BG570" s="352"/>
      <c r="BH570" s="352"/>
      <c r="BI570" s="352"/>
      <c r="BJ570" s="352"/>
      <c r="BK570" s="352"/>
      <c r="BL570" s="352"/>
      <c r="BM570" s="352"/>
      <c r="BN570" s="352"/>
      <c r="BO570" s="352"/>
    </row>
    <row r="571" spans="1:67" s="113" customFormat="1" ht="18.75" customHeight="1">
      <c r="A571" s="112"/>
      <c r="B571" s="1401" t="s">
        <v>430</v>
      </c>
      <c r="C571" s="1401"/>
      <c r="D571" s="1401"/>
      <c r="F571" s="1148" t="s">
        <v>431</v>
      </c>
      <c r="G571" s="1148"/>
      <c r="H571" s="1148"/>
      <c r="I571" s="1148"/>
      <c r="J571" s="1148"/>
      <c r="K571" s="126"/>
      <c r="L571" s="126"/>
      <c r="M571" s="1149" t="s">
        <v>432</v>
      </c>
      <c r="N571" s="1149"/>
      <c r="O571" s="1149"/>
      <c r="P571" s="1149"/>
      <c r="Q571" s="1149"/>
      <c r="R571" s="1149"/>
      <c r="S571" s="126"/>
      <c r="T571" s="507"/>
      <c r="U571" s="172"/>
      <c r="V571" s="334"/>
      <c r="AK571" s="142"/>
      <c r="AL571" s="142"/>
      <c r="AM571" s="142"/>
      <c r="AN571" s="142"/>
      <c r="AO571" s="142"/>
      <c r="AP571" s="142"/>
      <c r="AQ571" s="142"/>
      <c r="AR571" s="142"/>
      <c r="AS571" s="142"/>
      <c r="AT571" s="142"/>
      <c r="AU571" s="142"/>
      <c r="AV571" s="142"/>
      <c r="AW571" s="142"/>
      <c r="AX571" s="142"/>
      <c r="AY571" s="142"/>
      <c r="AZ571" s="142"/>
      <c r="BA571" s="142"/>
      <c r="BB571" s="142"/>
      <c r="BC571" s="142"/>
      <c r="BD571" s="142"/>
      <c r="BE571" s="142"/>
      <c r="BF571" s="142"/>
      <c r="BG571" s="142"/>
      <c r="BH571" s="142"/>
      <c r="BI571" s="142"/>
      <c r="BJ571" s="142"/>
      <c r="BK571" s="142"/>
      <c r="BL571" s="142"/>
      <c r="BM571" s="142"/>
      <c r="BN571" s="142"/>
      <c r="BO571" s="142"/>
    </row>
    <row r="572" spans="1:67" s="19" customFormat="1" ht="18.75" customHeight="1">
      <c r="A572" s="335"/>
      <c r="B572" s="336"/>
      <c r="C572" s="336"/>
      <c r="D572" s="336"/>
      <c r="E572" s="337"/>
      <c r="F572" s="337"/>
      <c r="G572" s="337"/>
      <c r="H572" s="337"/>
      <c r="I572" s="337"/>
      <c r="J572" s="337"/>
      <c r="K572" s="337"/>
      <c r="L572" s="337"/>
      <c r="M572" s="337"/>
      <c r="N572" s="337"/>
      <c r="O572" s="337"/>
      <c r="P572" s="337"/>
      <c r="Q572" s="337"/>
      <c r="R572" s="337"/>
      <c r="S572" s="337"/>
      <c r="T572" s="497"/>
      <c r="U572" s="510"/>
      <c r="V572" s="168"/>
      <c r="AK572" s="352"/>
      <c r="AL572" s="352"/>
      <c r="AM572" s="352"/>
      <c r="AN572" s="352"/>
      <c r="AO572" s="352"/>
      <c r="AP572" s="352"/>
      <c r="AQ572" s="352"/>
      <c r="AR572" s="352"/>
      <c r="AS572" s="352"/>
      <c r="AT572" s="352"/>
      <c r="AU572" s="352"/>
      <c r="AV572" s="352"/>
      <c r="AW572" s="352"/>
      <c r="AX572" s="352"/>
      <c r="AY572" s="352"/>
      <c r="AZ572" s="352"/>
      <c r="BA572" s="352"/>
      <c r="BB572" s="352"/>
      <c r="BC572" s="352"/>
      <c r="BD572" s="352"/>
      <c r="BE572" s="352"/>
      <c r="BF572" s="352"/>
      <c r="BG572" s="352"/>
      <c r="BH572" s="352"/>
      <c r="BI572" s="352"/>
      <c r="BJ572" s="352"/>
      <c r="BK572" s="352"/>
      <c r="BL572" s="352"/>
      <c r="BM572" s="352"/>
      <c r="BN572" s="352"/>
      <c r="BO572" s="352"/>
    </row>
    <row r="573" spans="1:67" s="464" customFormat="1" ht="18.75" customHeight="1">
      <c r="A573" s="483"/>
      <c r="B573" s="1711" t="s">
        <v>590</v>
      </c>
      <c r="C573" s="1711"/>
      <c r="D573" s="1711"/>
      <c r="E573" s="1084"/>
      <c r="F573" s="1709" t="s">
        <v>589</v>
      </c>
      <c r="G573" s="1709"/>
      <c r="H573" s="1709"/>
      <c r="I573" s="1709"/>
      <c r="J573" s="1709"/>
      <c r="K573" s="1084"/>
      <c r="L573" s="1084"/>
      <c r="M573" s="1710" t="s">
        <v>591</v>
      </c>
      <c r="N573" s="1710"/>
      <c r="O573" s="1710"/>
      <c r="P573" s="1710"/>
      <c r="Q573" s="1710"/>
      <c r="R573" s="1710"/>
      <c r="S573" s="92"/>
      <c r="T573" s="1081"/>
      <c r="U573" s="1082"/>
      <c r="V573" s="463"/>
      <c r="AK573" s="599"/>
      <c r="AL573" s="599"/>
      <c r="AM573" s="599"/>
      <c r="AN573" s="599"/>
      <c r="AO573" s="599"/>
      <c r="AP573" s="599"/>
      <c r="AQ573" s="599"/>
      <c r="AR573" s="599"/>
      <c r="AS573" s="599"/>
      <c r="AT573" s="599"/>
      <c r="AU573" s="599"/>
      <c r="AV573" s="599"/>
      <c r="AW573" s="599"/>
      <c r="AX573" s="599"/>
      <c r="AY573" s="599"/>
      <c r="AZ573" s="599"/>
      <c r="BA573" s="599"/>
      <c r="BB573" s="599"/>
      <c r="BC573" s="599"/>
      <c r="BD573" s="599"/>
      <c r="BE573" s="599"/>
      <c r="BF573" s="599"/>
      <c r="BG573" s="599"/>
      <c r="BH573" s="599"/>
      <c r="BI573" s="599"/>
      <c r="BJ573" s="599"/>
      <c r="BK573" s="599"/>
      <c r="BL573" s="599"/>
      <c r="BM573" s="599"/>
      <c r="BN573" s="599"/>
      <c r="BO573" s="599"/>
    </row>
    <row r="574" spans="1:67" s="19" customFormat="1" ht="18.75" customHeight="1">
      <c r="A574" s="335"/>
      <c r="B574" s="336"/>
      <c r="C574" s="336"/>
      <c r="D574" s="336"/>
      <c r="E574" s="337"/>
      <c r="F574" s="337"/>
      <c r="G574" s="337"/>
      <c r="H574" s="337"/>
      <c r="I574" s="337"/>
      <c r="J574" s="337"/>
      <c r="K574" s="337"/>
      <c r="L574" s="337"/>
      <c r="M574" s="337"/>
      <c r="N574" s="337"/>
      <c r="O574" s="337"/>
      <c r="P574" s="337"/>
      <c r="Q574" s="337"/>
      <c r="R574" s="337"/>
      <c r="S574" s="337"/>
      <c r="T574" s="497"/>
      <c r="U574" s="510"/>
      <c r="V574" s="168"/>
      <c r="AK574" s="352"/>
      <c r="AL574" s="352"/>
      <c r="AM574" s="352"/>
      <c r="AN574" s="352"/>
      <c r="AO574" s="352"/>
      <c r="AP574" s="352"/>
      <c r="AQ574" s="352"/>
      <c r="AR574" s="352"/>
      <c r="AS574" s="352"/>
      <c r="AT574" s="352"/>
      <c r="AU574" s="352"/>
      <c r="AV574" s="352"/>
      <c r="AW574" s="352"/>
      <c r="AX574" s="352"/>
      <c r="AY574" s="352"/>
      <c r="AZ574" s="352"/>
      <c r="BA574" s="352"/>
      <c r="BB574" s="352"/>
      <c r="BC574" s="352"/>
      <c r="BD574" s="352"/>
      <c r="BE574" s="352"/>
      <c r="BF574" s="352"/>
      <c r="BG574" s="352"/>
      <c r="BH574" s="352"/>
      <c r="BI574" s="352"/>
      <c r="BJ574" s="352"/>
      <c r="BK574" s="352"/>
      <c r="BL574" s="352"/>
      <c r="BM574" s="352"/>
      <c r="BN574" s="352"/>
      <c r="BO574" s="352"/>
    </row>
    <row r="575" spans="1:67" s="113" customFormat="1" ht="18.75" customHeight="1">
      <c r="A575" s="112"/>
      <c r="B575" s="1401" t="s">
        <v>433</v>
      </c>
      <c r="C575" s="1401"/>
      <c r="D575" s="1401"/>
      <c r="F575" s="1118" t="s">
        <v>434</v>
      </c>
      <c r="G575" s="1118"/>
      <c r="H575" s="1118"/>
      <c r="I575" s="1118"/>
      <c r="J575" s="1118"/>
      <c r="K575" s="126"/>
      <c r="L575" s="126"/>
      <c r="M575" s="126"/>
      <c r="N575" s="126"/>
      <c r="P575" s="112" t="s">
        <v>435</v>
      </c>
      <c r="Q575" s="126"/>
      <c r="R575" s="126"/>
      <c r="S575" s="126"/>
      <c r="T575" s="507"/>
      <c r="U575" s="172"/>
      <c r="V575" s="334"/>
      <c r="AK575" s="142"/>
      <c r="AL575" s="142"/>
      <c r="AM575" s="142"/>
      <c r="AN575" s="142"/>
      <c r="AO575" s="142"/>
      <c r="AP575" s="142"/>
      <c r="AQ575" s="142"/>
      <c r="AR575" s="142"/>
      <c r="AS575" s="142"/>
      <c r="AT575" s="142"/>
      <c r="AU575" s="142"/>
      <c r="AV575" s="142"/>
      <c r="AW575" s="142"/>
      <c r="AX575" s="142"/>
      <c r="AY575" s="142"/>
      <c r="AZ575" s="142"/>
      <c r="BA575" s="142"/>
      <c r="BB575" s="142"/>
      <c r="BC575" s="142"/>
      <c r="BD575" s="142"/>
      <c r="BE575" s="142"/>
      <c r="BF575" s="142"/>
      <c r="BG575" s="142"/>
      <c r="BH575" s="142"/>
      <c r="BI575" s="142"/>
      <c r="BJ575" s="142"/>
      <c r="BK575" s="142"/>
      <c r="BL575" s="142"/>
      <c r="BM575" s="142"/>
      <c r="BN575" s="142"/>
      <c r="BO575" s="142"/>
    </row>
    <row r="576" spans="1:67" s="19" customFormat="1" ht="18.75" customHeight="1">
      <c r="A576" s="335"/>
      <c r="B576" s="336"/>
      <c r="C576" s="336"/>
      <c r="D576" s="336"/>
      <c r="E576" s="337"/>
      <c r="F576" s="337"/>
      <c r="G576" s="337"/>
      <c r="H576" s="1403"/>
      <c r="I576" s="1403"/>
      <c r="J576" s="1403"/>
      <c r="K576" s="1403"/>
      <c r="L576" s="1403"/>
      <c r="M576" s="1403"/>
      <c r="N576" s="1403"/>
      <c r="O576" s="1403"/>
      <c r="P576" s="1403"/>
      <c r="Q576" s="1403"/>
      <c r="R576" s="1403"/>
      <c r="S576" s="1403"/>
      <c r="T576" s="497"/>
      <c r="U576" s="510"/>
      <c r="V576" s="168"/>
      <c r="AK576" s="352"/>
      <c r="AL576" s="352"/>
      <c r="AM576" s="352"/>
      <c r="AN576" s="352"/>
      <c r="AO576" s="352"/>
      <c r="AP576" s="352"/>
      <c r="AQ576" s="352"/>
      <c r="AR576" s="352"/>
      <c r="AS576" s="352"/>
      <c r="AT576" s="352"/>
      <c r="AU576" s="352"/>
      <c r="AV576" s="352"/>
      <c r="AW576" s="352"/>
      <c r="AX576" s="352"/>
      <c r="AY576" s="352"/>
      <c r="AZ576" s="352"/>
      <c r="BA576" s="352"/>
      <c r="BB576" s="352"/>
      <c r="BC576" s="352"/>
      <c r="BD576" s="352"/>
      <c r="BE576" s="352"/>
      <c r="BF576" s="352"/>
      <c r="BG576" s="352"/>
      <c r="BH576" s="352"/>
      <c r="BI576" s="352"/>
      <c r="BJ576" s="352"/>
      <c r="BK576" s="352"/>
      <c r="BL576" s="352"/>
      <c r="BM576" s="352"/>
      <c r="BN576" s="352"/>
      <c r="BO576" s="352"/>
    </row>
    <row r="577" spans="1:67" s="19" customFormat="1" ht="18.75" customHeight="1">
      <c r="A577" s="335"/>
      <c r="B577" s="336"/>
      <c r="C577" s="336"/>
      <c r="D577" s="336"/>
      <c r="E577" s="337"/>
      <c r="F577" s="337"/>
      <c r="G577" s="337"/>
      <c r="H577" s="1403"/>
      <c r="I577" s="1403"/>
      <c r="J577" s="1403"/>
      <c r="K577" s="1403"/>
      <c r="L577" s="1403"/>
      <c r="M577" s="1403"/>
      <c r="N577" s="1403"/>
      <c r="O577" s="1403"/>
      <c r="P577" s="1403"/>
      <c r="Q577" s="1403"/>
      <c r="R577" s="1403"/>
      <c r="S577" s="1403"/>
      <c r="T577" s="497"/>
      <c r="U577" s="510"/>
      <c r="V577" s="168"/>
      <c r="AK577" s="352"/>
      <c r="AL577" s="352"/>
      <c r="AM577" s="352"/>
      <c r="AN577" s="352"/>
      <c r="AO577" s="352"/>
      <c r="AP577" s="352"/>
      <c r="AQ577" s="352"/>
      <c r="AR577" s="352"/>
      <c r="AS577" s="352"/>
      <c r="AT577" s="352"/>
      <c r="AU577" s="352"/>
      <c r="AV577" s="352"/>
      <c r="AW577" s="352"/>
      <c r="AX577" s="352"/>
      <c r="AY577" s="352"/>
      <c r="AZ577" s="352"/>
      <c r="BA577" s="352"/>
      <c r="BB577" s="352"/>
      <c r="BC577" s="352"/>
      <c r="BD577" s="352"/>
      <c r="BE577" s="352"/>
      <c r="BF577" s="352"/>
      <c r="BG577" s="352"/>
      <c r="BH577" s="352"/>
      <c r="BI577" s="352"/>
      <c r="BJ577" s="352"/>
      <c r="BK577" s="352"/>
      <c r="BL577" s="352"/>
      <c r="BM577" s="352"/>
      <c r="BN577" s="352"/>
      <c r="BO577" s="352"/>
    </row>
    <row r="578" spans="1:67" s="19" customFormat="1" ht="18.75" customHeight="1">
      <c r="A578" s="335"/>
      <c r="B578" s="336"/>
      <c r="C578" s="336"/>
      <c r="D578" s="336"/>
      <c r="E578" s="337"/>
      <c r="F578" s="337"/>
      <c r="G578" s="337"/>
      <c r="H578" s="1403"/>
      <c r="I578" s="1403"/>
      <c r="J578" s="1403"/>
      <c r="K578" s="1403"/>
      <c r="L578" s="1403"/>
      <c r="M578" s="1403"/>
      <c r="N578" s="1403"/>
      <c r="O578" s="1403"/>
      <c r="P578" s="1403"/>
      <c r="Q578" s="1403"/>
      <c r="R578" s="1403"/>
      <c r="S578" s="1403"/>
      <c r="T578" s="497"/>
      <c r="U578" s="510"/>
      <c r="V578" s="168"/>
      <c r="AK578" s="352"/>
      <c r="AL578" s="352"/>
      <c r="AM578" s="352"/>
      <c r="AN578" s="352"/>
      <c r="AO578" s="352"/>
      <c r="AP578" s="352"/>
      <c r="AQ578" s="352"/>
      <c r="AR578" s="352"/>
      <c r="AS578" s="352"/>
      <c r="AT578" s="352"/>
      <c r="AU578" s="352"/>
      <c r="AV578" s="352"/>
      <c r="AW578" s="352"/>
      <c r="AX578" s="352"/>
      <c r="AY578" s="352"/>
      <c r="AZ578" s="352"/>
      <c r="BA578" s="352"/>
      <c r="BB578" s="352"/>
      <c r="BC578" s="352"/>
      <c r="BD578" s="352"/>
      <c r="BE578" s="352"/>
      <c r="BF578" s="352"/>
      <c r="BG578" s="352"/>
      <c r="BH578" s="352"/>
      <c r="BI578" s="352"/>
      <c r="BJ578" s="352"/>
      <c r="BK578" s="352"/>
      <c r="BL578" s="352"/>
      <c r="BM578" s="352"/>
      <c r="BN578" s="352"/>
      <c r="BO578" s="352"/>
    </row>
    <row r="579" spans="1:67" s="19" customFormat="1" ht="18.75" customHeight="1" hidden="1">
      <c r="A579" s="335"/>
      <c r="B579" s="336"/>
      <c r="C579" s="336"/>
      <c r="D579" s="336"/>
      <c r="E579" s="337"/>
      <c r="F579" s="337"/>
      <c r="G579" s="337"/>
      <c r="H579" s="1403"/>
      <c r="I579" s="1403"/>
      <c r="J579" s="1403"/>
      <c r="K579" s="1403"/>
      <c r="L579" s="1403"/>
      <c r="M579" s="1403"/>
      <c r="N579" s="1403"/>
      <c r="O579" s="1403"/>
      <c r="P579" s="1403"/>
      <c r="Q579" s="1403"/>
      <c r="R579" s="1403"/>
      <c r="S579" s="1403"/>
      <c r="T579" s="497"/>
      <c r="U579" s="510"/>
      <c r="V579" s="168"/>
      <c r="AK579" s="352"/>
      <c r="AL579" s="352"/>
      <c r="AM579" s="352"/>
      <c r="AN579" s="352"/>
      <c r="AO579" s="352"/>
      <c r="AP579" s="352"/>
      <c r="AQ579" s="352"/>
      <c r="AR579" s="352"/>
      <c r="AS579" s="352"/>
      <c r="AT579" s="352"/>
      <c r="AU579" s="352"/>
      <c r="AV579" s="352"/>
      <c r="AW579" s="352"/>
      <c r="AX579" s="352"/>
      <c r="AY579" s="352"/>
      <c r="AZ579" s="352"/>
      <c r="BA579" s="352"/>
      <c r="BB579" s="352"/>
      <c r="BC579" s="352"/>
      <c r="BD579" s="352"/>
      <c r="BE579" s="352"/>
      <c r="BF579" s="352"/>
      <c r="BG579" s="352"/>
      <c r="BH579" s="352"/>
      <c r="BI579" s="352"/>
      <c r="BJ579" s="352"/>
      <c r="BK579" s="352"/>
      <c r="BL579" s="352"/>
      <c r="BM579" s="352"/>
      <c r="BN579" s="352"/>
      <c r="BO579" s="352"/>
    </row>
    <row r="580" spans="1:67" s="19" customFormat="1" ht="18.75" customHeight="1" hidden="1">
      <c r="A580" s="335"/>
      <c r="B580" s="336"/>
      <c r="C580" s="336"/>
      <c r="D580" s="336"/>
      <c r="E580" s="337"/>
      <c r="F580" s="337"/>
      <c r="G580" s="337"/>
      <c r="H580" s="1403"/>
      <c r="I580" s="1403"/>
      <c r="J580" s="1403"/>
      <c r="K580" s="1403"/>
      <c r="L580" s="1403"/>
      <c r="M580" s="1403"/>
      <c r="N580" s="1403"/>
      <c r="O580" s="1403"/>
      <c r="P580" s="1403"/>
      <c r="Q580" s="1403"/>
      <c r="R580" s="1403"/>
      <c r="S580" s="1403"/>
      <c r="T580" s="497"/>
      <c r="U580" s="510"/>
      <c r="V580" s="168"/>
      <c r="AK580" s="352"/>
      <c r="AL580" s="352"/>
      <c r="AM580" s="352"/>
      <c r="AN580" s="352"/>
      <c r="AO580" s="352"/>
      <c r="AP580" s="352"/>
      <c r="AQ580" s="352"/>
      <c r="AR580" s="352"/>
      <c r="AS580" s="352"/>
      <c r="AT580" s="352"/>
      <c r="AU580" s="352"/>
      <c r="AV580" s="352"/>
      <c r="AW580" s="352"/>
      <c r="AX580" s="352"/>
      <c r="AY580" s="352"/>
      <c r="AZ580" s="352"/>
      <c r="BA580" s="352"/>
      <c r="BB580" s="352"/>
      <c r="BC580" s="352"/>
      <c r="BD580" s="352"/>
      <c r="BE580" s="352"/>
      <c r="BF580" s="352"/>
      <c r="BG580" s="352"/>
      <c r="BH580" s="352"/>
      <c r="BI580" s="352"/>
      <c r="BJ580" s="352"/>
      <c r="BK580" s="352"/>
      <c r="BL580" s="352"/>
      <c r="BM580" s="352"/>
      <c r="BN580" s="352"/>
      <c r="BO580" s="352"/>
    </row>
    <row r="581" spans="1:67" s="19" customFormat="1" ht="18.75" customHeight="1" hidden="1">
      <c r="A581" s="335"/>
      <c r="B581" s="336"/>
      <c r="C581" s="336"/>
      <c r="D581" s="336"/>
      <c r="E581" s="337"/>
      <c r="F581" s="337"/>
      <c r="G581" s="337"/>
      <c r="H581" s="1403"/>
      <c r="I581" s="1403"/>
      <c r="J581" s="1403"/>
      <c r="K581" s="1403"/>
      <c r="L581" s="1403"/>
      <c r="M581" s="1403"/>
      <c r="N581" s="1403"/>
      <c r="O581" s="1403"/>
      <c r="P581" s="1403"/>
      <c r="Q581" s="1403"/>
      <c r="R581" s="1403"/>
      <c r="S581" s="1403"/>
      <c r="T581" s="497"/>
      <c r="U581" s="510"/>
      <c r="V581" s="168"/>
      <c r="AK581" s="352"/>
      <c r="AL581" s="352"/>
      <c r="AM581" s="352"/>
      <c r="AN581" s="352"/>
      <c r="AO581" s="352"/>
      <c r="AP581" s="352"/>
      <c r="AQ581" s="352"/>
      <c r="AR581" s="352"/>
      <c r="AS581" s="352"/>
      <c r="AT581" s="352"/>
      <c r="AU581" s="352"/>
      <c r="AV581" s="352"/>
      <c r="AW581" s="352"/>
      <c r="AX581" s="352"/>
      <c r="AY581" s="352"/>
      <c r="AZ581" s="352"/>
      <c r="BA581" s="352"/>
      <c r="BB581" s="352"/>
      <c r="BC581" s="352"/>
      <c r="BD581" s="352"/>
      <c r="BE581" s="352"/>
      <c r="BF581" s="352"/>
      <c r="BG581" s="352"/>
      <c r="BH581" s="352"/>
      <c r="BI581" s="352"/>
      <c r="BJ581" s="352"/>
      <c r="BK581" s="352"/>
      <c r="BL581" s="352"/>
      <c r="BM581" s="352"/>
      <c r="BN581" s="352"/>
      <c r="BO581" s="352"/>
    </row>
    <row r="582" spans="1:67" s="19" customFormat="1" ht="18.75" customHeight="1" hidden="1">
      <c r="A582" s="335"/>
      <c r="B582" s="336"/>
      <c r="C582" s="336"/>
      <c r="D582" s="336"/>
      <c r="E582" s="337"/>
      <c r="F582" s="337"/>
      <c r="G582" s="337"/>
      <c r="H582" s="1403"/>
      <c r="I582" s="1403"/>
      <c r="J582" s="1403"/>
      <c r="K582" s="1403"/>
      <c r="L582" s="1403"/>
      <c r="M582" s="1403"/>
      <c r="N582" s="1403"/>
      <c r="O582" s="1403"/>
      <c r="P582" s="1403"/>
      <c r="Q582" s="1403"/>
      <c r="R582" s="1403"/>
      <c r="S582" s="1403"/>
      <c r="T582" s="497"/>
      <c r="U582" s="510"/>
      <c r="V582" s="168"/>
      <c r="AK582" s="352"/>
      <c r="AL582" s="352"/>
      <c r="AM582" s="352"/>
      <c r="AN582" s="352"/>
      <c r="AO582" s="352"/>
      <c r="AP582" s="352"/>
      <c r="AQ582" s="352"/>
      <c r="AR582" s="352"/>
      <c r="AS582" s="352"/>
      <c r="AT582" s="352"/>
      <c r="AU582" s="352"/>
      <c r="AV582" s="352"/>
      <c r="AW582" s="352"/>
      <c r="AX582" s="352"/>
      <c r="AY582" s="352"/>
      <c r="AZ582" s="352"/>
      <c r="BA582" s="352"/>
      <c r="BB582" s="352"/>
      <c r="BC582" s="352"/>
      <c r="BD582" s="352"/>
      <c r="BE582" s="352"/>
      <c r="BF582" s="352"/>
      <c r="BG582" s="352"/>
      <c r="BH582" s="352"/>
      <c r="BI582" s="352"/>
      <c r="BJ582" s="352"/>
      <c r="BK582" s="352"/>
      <c r="BL582" s="352"/>
      <c r="BM582" s="352"/>
      <c r="BN582" s="352"/>
      <c r="BO582" s="352"/>
    </row>
    <row r="583" spans="1:67" s="19" customFormat="1" ht="18.75" customHeight="1" hidden="1">
      <c r="A583" s="335"/>
      <c r="B583" s="336"/>
      <c r="C583" s="336"/>
      <c r="D583" s="336"/>
      <c r="E583" s="337"/>
      <c r="F583" s="337"/>
      <c r="G583" s="337"/>
      <c r="H583" s="1403"/>
      <c r="I583" s="1403"/>
      <c r="J583" s="1403"/>
      <c r="K583" s="1403"/>
      <c r="L583" s="1403"/>
      <c r="M583" s="1403"/>
      <c r="N583" s="1403"/>
      <c r="O583" s="1403"/>
      <c r="P583" s="1403"/>
      <c r="Q583" s="1403"/>
      <c r="R583" s="1403"/>
      <c r="S583" s="1403"/>
      <c r="T583" s="497"/>
      <c r="U583" s="510"/>
      <c r="V583" s="168"/>
      <c r="AK583" s="352"/>
      <c r="AL583" s="352"/>
      <c r="AM583" s="352"/>
      <c r="AN583" s="352"/>
      <c r="AO583" s="352"/>
      <c r="AP583" s="352"/>
      <c r="AQ583" s="352"/>
      <c r="AR583" s="352"/>
      <c r="AS583" s="352"/>
      <c r="AT583" s="352"/>
      <c r="AU583" s="352"/>
      <c r="AV583" s="352"/>
      <c r="AW583" s="352"/>
      <c r="AX583" s="352"/>
      <c r="AY583" s="352"/>
      <c r="AZ583" s="352"/>
      <c r="BA583" s="352"/>
      <c r="BB583" s="352"/>
      <c r="BC583" s="352"/>
      <c r="BD583" s="352"/>
      <c r="BE583" s="352"/>
      <c r="BF583" s="352"/>
      <c r="BG583" s="352"/>
      <c r="BH583" s="352"/>
      <c r="BI583" s="352"/>
      <c r="BJ583" s="352"/>
      <c r="BK583" s="352"/>
      <c r="BL583" s="352"/>
      <c r="BM583" s="352"/>
      <c r="BN583" s="352"/>
      <c r="BO583" s="352"/>
    </row>
    <row r="584" spans="1:67" s="19" customFormat="1" ht="18.75" customHeight="1" hidden="1">
      <c r="A584" s="335"/>
      <c r="B584" s="336"/>
      <c r="C584" s="336"/>
      <c r="D584" s="336"/>
      <c r="E584" s="337"/>
      <c r="F584" s="337"/>
      <c r="G584" s="337"/>
      <c r="H584" s="1403"/>
      <c r="I584" s="1403"/>
      <c r="J584" s="1403"/>
      <c r="K584" s="1403"/>
      <c r="L584" s="1403"/>
      <c r="M584" s="1403"/>
      <c r="N584" s="1403"/>
      <c r="O584" s="1403"/>
      <c r="P584" s="1403"/>
      <c r="Q584" s="1403"/>
      <c r="R584" s="1403"/>
      <c r="S584" s="1403"/>
      <c r="T584" s="497"/>
      <c r="U584" s="510"/>
      <c r="V584" s="168"/>
      <c r="AK584" s="352"/>
      <c r="AL584" s="352"/>
      <c r="AM584" s="352"/>
      <c r="AN584" s="352"/>
      <c r="AO584" s="352"/>
      <c r="AP584" s="352"/>
      <c r="AQ584" s="352"/>
      <c r="AR584" s="352"/>
      <c r="AS584" s="352"/>
      <c r="AT584" s="352"/>
      <c r="AU584" s="352"/>
      <c r="AV584" s="352"/>
      <c r="AW584" s="352"/>
      <c r="AX584" s="352"/>
      <c r="AY584" s="352"/>
      <c r="AZ584" s="352"/>
      <c r="BA584" s="352"/>
      <c r="BB584" s="352"/>
      <c r="BC584" s="352"/>
      <c r="BD584" s="352"/>
      <c r="BE584" s="352"/>
      <c r="BF584" s="352"/>
      <c r="BG584" s="352"/>
      <c r="BH584" s="352"/>
      <c r="BI584" s="352"/>
      <c r="BJ584" s="352"/>
      <c r="BK584" s="352"/>
      <c r="BL584" s="352"/>
      <c r="BM584" s="352"/>
      <c r="BN584" s="352"/>
      <c r="BO584" s="352"/>
    </row>
    <row r="585" spans="1:67" s="149" customFormat="1" ht="17.25" customHeight="1" hidden="1">
      <c r="A585" s="161">
        <v>2</v>
      </c>
      <c r="B585" s="511" t="s">
        <v>436</v>
      </c>
      <c r="H585" s="1396" t="s">
        <v>167</v>
      </c>
      <c r="I585" s="1585"/>
      <c r="J585" s="1585"/>
      <c r="K585" s="1585"/>
      <c r="L585" s="1585"/>
      <c r="M585" s="1585"/>
      <c r="N585" s="1396" t="s">
        <v>168</v>
      </c>
      <c r="O585" s="1585"/>
      <c r="P585" s="1585"/>
      <c r="Q585" s="1585"/>
      <c r="R585" s="1585"/>
      <c r="S585" s="1585"/>
      <c r="T585" s="504"/>
      <c r="U585" s="118"/>
      <c r="V585" s="148"/>
      <c r="AK585" s="123"/>
      <c r="AL585" s="123"/>
      <c r="AM585" s="123"/>
      <c r="AN585" s="123"/>
      <c r="AO585" s="123"/>
      <c r="AP585" s="123"/>
      <c r="AQ585" s="123"/>
      <c r="AR585" s="123"/>
      <c r="AS585" s="123"/>
      <c r="AT585" s="123"/>
      <c r="AU585" s="123"/>
      <c r="AV585" s="123"/>
      <c r="AW585" s="123"/>
      <c r="AX585" s="123"/>
      <c r="AY585" s="123"/>
      <c r="AZ585" s="123"/>
      <c r="BA585" s="123"/>
      <c r="BB585" s="123"/>
      <c r="BC585" s="123"/>
      <c r="BD585" s="123"/>
      <c r="BE585" s="123"/>
      <c r="BF585" s="123"/>
      <c r="BG585" s="123"/>
      <c r="BH585" s="123"/>
      <c r="BI585" s="123"/>
      <c r="BJ585" s="123"/>
      <c r="BK585" s="123"/>
      <c r="BL585" s="123"/>
      <c r="BM585" s="123"/>
      <c r="BN585" s="123"/>
      <c r="BO585" s="123"/>
    </row>
    <row r="586" spans="1:67" s="155" customFormat="1" ht="18.75" customHeight="1" hidden="1">
      <c r="A586" s="513"/>
      <c r="B586" s="511" t="s">
        <v>437</v>
      </c>
      <c r="H586" s="1364">
        <v>24666933877</v>
      </c>
      <c r="I586" s="1364"/>
      <c r="J586" s="1364"/>
      <c r="K586" s="1364"/>
      <c r="L586" s="1364"/>
      <c r="M586" s="1364"/>
      <c r="N586" s="1364">
        <v>5835700130</v>
      </c>
      <c r="O586" s="1364"/>
      <c r="P586" s="1364"/>
      <c r="Q586" s="1364"/>
      <c r="R586" s="1364"/>
      <c r="S586" s="1364"/>
      <c r="T586" s="514"/>
      <c r="U586" s="153"/>
      <c r="V586" s="154"/>
      <c r="AK586" s="590"/>
      <c r="AL586" s="590"/>
      <c r="AM586" s="590"/>
      <c r="AN586" s="590"/>
      <c r="AO586" s="590"/>
      <c r="AP586" s="590"/>
      <c r="AQ586" s="590"/>
      <c r="AR586" s="590"/>
      <c r="AS586" s="590"/>
      <c r="AT586" s="590"/>
      <c r="AU586" s="590"/>
      <c r="AV586" s="590"/>
      <c r="AW586" s="590"/>
      <c r="AX586" s="590"/>
      <c r="AY586" s="590"/>
      <c r="AZ586" s="590"/>
      <c r="BA586" s="590"/>
      <c r="BB586" s="590"/>
      <c r="BC586" s="590"/>
      <c r="BD586" s="590"/>
      <c r="BE586" s="590"/>
      <c r="BF586" s="590"/>
      <c r="BG586" s="590"/>
      <c r="BH586" s="590"/>
      <c r="BI586" s="590"/>
      <c r="BJ586" s="590"/>
      <c r="BK586" s="590"/>
      <c r="BL586" s="590"/>
      <c r="BM586" s="590"/>
      <c r="BN586" s="590"/>
      <c r="BO586" s="590"/>
    </row>
    <row r="587" spans="1:67" s="155" customFormat="1" ht="18.75" customHeight="1" hidden="1">
      <c r="A587" s="513"/>
      <c r="B587" s="511" t="s">
        <v>438</v>
      </c>
      <c r="H587" s="1364">
        <v>9909897487</v>
      </c>
      <c r="I587" s="1364"/>
      <c r="J587" s="1364"/>
      <c r="K587" s="1364"/>
      <c r="L587" s="1364"/>
      <c r="M587" s="1364"/>
      <c r="N587" s="1364">
        <v>6555661447</v>
      </c>
      <c r="O587" s="1364"/>
      <c r="P587" s="1364"/>
      <c r="Q587" s="1364"/>
      <c r="R587" s="1364"/>
      <c r="S587" s="1364"/>
      <c r="T587" s="514"/>
      <c r="U587" s="153"/>
      <c r="V587" s="154"/>
      <c r="AK587" s="590"/>
      <c r="AL587" s="590"/>
      <c r="AM587" s="590"/>
      <c r="AN587" s="590"/>
      <c r="AO587" s="590"/>
      <c r="AP587" s="590"/>
      <c r="AQ587" s="590"/>
      <c r="AR587" s="590"/>
      <c r="AS587" s="590"/>
      <c r="AT587" s="590"/>
      <c r="AU587" s="590"/>
      <c r="AV587" s="590"/>
      <c r="AW587" s="590"/>
      <c r="AX587" s="590"/>
      <c r="AY587" s="590"/>
      <c r="AZ587" s="590"/>
      <c r="BA587" s="590"/>
      <c r="BB587" s="590"/>
      <c r="BC587" s="590"/>
      <c r="BD587" s="590"/>
      <c r="BE587" s="590"/>
      <c r="BF587" s="590"/>
      <c r="BG587" s="590"/>
      <c r="BH587" s="590"/>
      <c r="BI587" s="590"/>
      <c r="BJ587" s="590"/>
      <c r="BK587" s="590"/>
      <c r="BL587" s="590"/>
      <c r="BM587" s="590"/>
      <c r="BN587" s="590"/>
      <c r="BO587" s="590"/>
    </row>
    <row r="588" spans="1:67" s="155" customFormat="1" ht="18.75" customHeight="1" hidden="1">
      <c r="A588" s="513"/>
      <c r="B588" s="511" t="s">
        <v>439</v>
      </c>
      <c r="H588" s="1364"/>
      <c r="I588" s="1364"/>
      <c r="J588" s="1364"/>
      <c r="K588" s="1364"/>
      <c r="L588" s="1364"/>
      <c r="M588" s="1364"/>
      <c r="N588" s="1364"/>
      <c r="O588" s="1364"/>
      <c r="P588" s="1364"/>
      <c r="Q588" s="1364"/>
      <c r="R588" s="1364"/>
      <c r="S588" s="1364"/>
      <c r="T588" s="514"/>
      <c r="U588" s="153"/>
      <c r="V588" s="154"/>
      <c r="AK588" s="590"/>
      <c r="AL588" s="590"/>
      <c r="AM588" s="590"/>
      <c r="AN588" s="590"/>
      <c r="AO588" s="590"/>
      <c r="AP588" s="590"/>
      <c r="AQ588" s="590"/>
      <c r="AR588" s="590"/>
      <c r="AS588" s="590"/>
      <c r="AT588" s="590"/>
      <c r="AU588" s="590"/>
      <c r="AV588" s="590"/>
      <c r="AW588" s="590"/>
      <c r="AX588" s="590"/>
      <c r="AY588" s="590"/>
      <c r="AZ588" s="590"/>
      <c r="BA588" s="590"/>
      <c r="BB588" s="590"/>
      <c r="BC588" s="590"/>
      <c r="BD588" s="590"/>
      <c r="BE588" s="590"/>
      <c r="BF588" s="590"/>
      <c r="BG588" s="590"/>
      <c r="BH588" s="590"/>
      <c r="BI588" s="590"/>
      <c r="BJ588" s="590"/>
      <c r="BK588" s="590"/>
      <c r="BL588" s="590"/>
      <c r="BM588" s="590"/>
      <c r="BN588" s="590"/>
      <c r="BO588" s="590"/>
    </row>
    <row r="589" spans="1:67" s="155" customFormat="1" ht="18.75" customHeight="1" hidden="1">
      <c r="A589" s="513"/>
      <c r="B589" s="511" t="s">
        <v>440</v>
      </c>
      <c r="H589" s="1364">
        <v>343305795</v>
      </c>
      <c r="I589" s="1364"/>
      <c r="J589" s="1364"/>
      <c r="K589" s="1364"/>
      <c r="L589" s="1364"/>
      <c r="M589" s="1364"/>
      <c r="N589" s="1364">
        <v>343305795</v>
      </c>
      <c r="O589" s="1364"/>
      <c r="P589" s="1364"/>
      <c r="Q589" s="1364"/>
      <c r="R589" s="1364"/>
      <c r="S589" s="1364"/>
      <c r="T589" s="514"/>
      <c r="U589" s="153"/>
      <c r="V589" s="154"/>
      <c r="AK589" s="590"/>
      <c r="AL589" s="590"/>
      <c r="AM589" s="590"/>
      <c r="AN589" s="590"/>
      <c r="AO589" s="590"/>
      <c r="AP589" s="590"/>
      <c r="AQ589" s="590"/>
      <c r="AR589" s="590"/>
      <c r="AS589" s="590"/>
      <c r="AT589" s="590"/>
      <c r="AU589" s="590"/>
      <c r="AV589" s="590"/>
      <c r="AW589" s="590"/>
      <c r="AX589" s="590"/>
      <c r="AY589" s="590"/>
      <c r="AZ589" s="590"/>
      <c r="BA589" s="590"/>
      <c r="BB589" s="590"/>
      <c r="BC589" s="590"/>
      <c r="BD589" s="590"/>
      <c r="BE589" s="590"/>
      <c r="BF589" s="590"/>
      <c r="BG589" s="590"/>
      <c r="BH589" s="590"/>
      <c r="BI589" s="590"/>
      <c r="BJ589" s="590"/>
      <c r="BK589" s="590"/>
      <c r="BL589" s="590"/>
      <c r="BM589" s="590"/>
      <c r="BN589" s="590"/>
      <c r="BO589" s="590"/>
    </row>
    <row r="590" spans="1:67" s="155" customFormat="1" ht="18.75" customHeight="1" hidden="1">
      <c r="A590" s="513"/>
      <c r="B590" s="511" t="s">
        <v>441</v>
      </c>
      <c r="H590" s="1364"/>
      <c r="I590" s="1364"/>
      <c r="J590" s="1364"/>
      <c r="K590" s="1364"/>
      <c r="L590" s="1364"/>
      <c r="M590" s="1364"/>
      <c r="N590" s="1364"/>
      <c r="O590" s="1364"/>
      <c r="P590" s="1364"/>
      <c r="Q590" s="1364"/>
      <c r="R590" s="1364"/>
      <c r="S590" s="1364"/>
      <c r="T590" s="514"/>
      <c r="U590" s="153"/>
      <c r="V590" s="154"/>
      <c r="AK590" s="590"/>
      <c r="AL590" s="590"/>
      <c r="AM590" s="590"/>
      <c r="AN590" s="590"/>
      <c r="AO590" s="590"/>
      <c r="AP590" s="590"/>
      <c r="AQ590" s="590"/>
      <c r="AR590" s="590"/>
      <c r="AS590" s="590"/>
      <c r="AT590" s="590"/>
      <c r="AU590" s="590"/>
      <c r="AV590" s="590"/>
      <c r="AW590" s="590"/>
      <c r="AX590" s="590"/>
      <c r="AY590" s="590"/>
      <c r="AZ590" s="590"/>
      <c r="BA590" s="590"/>
      <c r="BB590" s="590"/>
      <c r="BC590" s="590"/>
      <c r="BD590" s="590"/>
      <c r="BE590" s="590"/>
      <c r="BF590" s="590"/>
      <c r="BG590" s="590"/>
      <c r="BH590" s="590"/>
      <c r="BI590" s="590"/>
      <c r="BJ590" s="590"/>
      <c r="BK590" s="590"/>
      <c r="BL590" s="590"/>
      <c r="BM590" s="590"/>
      <c r="BN590" s="590"/>
      <c r="BO590" s="590"/>
    </row>
    <row r="591" spans="1:67" s="155" customFormat="1" ht="18.75" customHeight="1" hidden="1">
      <c r="A591" s="513"/>
      <c r="B591" s="511" t="s">
        <v>442</v>
      </c>
      <c r="H591" s="1364">
        <v>384916500</v>
      </c>
      <c r="I591" s="1364"/>
      <c r="J591" s="1364"/>
      <c r="K591" s="1364"/>
      <c r="L591" s="1364"/>
      <c r="M591" s="1364"/>
      <c r="N591" s="1364">
        <v>1600000</v>
      </c>
      <c r="O591" s="1364"/>
      <c r="P591" s="1364"/>
      <c r="Q591" s="1364"/>
      <c r="R591" s="1364"/>
      <c r="S591" s="1364"/>
      <c r="T591" s="514"/>
      <c r="U591" s="153"/>
      <c r="V591" s="154"/>
      <c r="AK591" s="590"/>
      <c r="AL591" s="590"/>
      <c r="AM591" s="590"/>
      <c r="AN591" s="590"/>
      <c r="AO591" s="590"/>
      <c r="AP591" s="590"/>
      <c r="AQ591" s="590"/>
      <c r="AR591" s="590"/>
      <c r="AS591" s="590"/>
      <c r="AT591" s="590"/>
      <c r="AU591" s="590"/>
      <c r="AV591" s="590"/>
      <c r="AW591" s="590"/>
      <c r="AX591" s="590"/>
      <c r="AY591" s="590"/>
      <c r="AZ591" s="590"/>
      <c r="BA591" s="590"/>
      <c r="BB591" s="590"/>
      <c r="BC591" s="590"/>
      <c r="BD591" s="590"/>
      <c r="BE591" s="590"/>
      <c r="BF591" s="590"/>
      <c r="BG591" s="590"/>
      <c r="BH591" s="590"/>
      <c r="BI591" s="590"/>
      <c r="BJ591" s="590"/>
      <c r="BK591" s="590"/>
      <c r="BL591" s="590"/>
      <c r="BM591" s="590"/>
      <c r="BN591" s="590"/>
      <c r="BO591" s="590"/>
    </row>
    <row r="592" spans="1:67" s="155" customFormat="1" ht="18.75" customHeight="1" hidden="1">
      <c r="A592" s="513"/>
      <c r="B592" s="511" t="s">
        <v>443</v>
      </c>
      <c r="H592" s="1364"/>
      <c r="I592" s="1364"/>
      <c r="J592" s="1364"/>
      <c r="K592" s="1364"/>
      <c r="L592" s="1364"/>
      <c r="M592" s="1364"/>
      <c r="N592" s="1364"/>
      <c r="O592" s="1364"/>
      <c r="P592" s="1364"/>
      <c r="Q592" s="1364"/>
      <c r="R592" s="1364"/>
      <c r="S592" s="1364"/>
      <c r="T592" s="514"/>
      <c r="U592" s="153"/>
      <c r="V592" s="154"/>
      <c r="AK592" s="590"/>
      <c r="AL592" s="590"/>
      <c r="AM592" s="590"/>
      <c r="AN592" s="590"/>
      <c r="AO592" s="590"/>
      <c r="AP592" s="590"/>
      <c r="AQ592" s="590"/>
      <c r="AR592" s="590"/>
      <c r="AS592" s="590"/>
      <c r="AT592" s="590"/>
      <c r="AU592" s="590"/>
      <c r="AV592" s="590"/>
      <c r="AW592" s="590"/>
      <c r="AX592" s="590"/>
      <c r="AY592" s="590"/>
      <c r="AZ592" s="590"/>
      <c r="BA592" s="590"/>
      <c r="BB592" s="590"/>
      <c r="BC592" s="590"/>
      <c r="BD592" s="590"/>
      <c r="BE592" s="590"/>
      <c r="BF592" s="590"/>
      <c r="BG592" s="590"/>
      <c r="BH592" s="590"/>
      <c r="BI592" s="590"/>
      <c r="BJ592" s="590"/>
      <c r="BK592" s="590"/>
      <c r="BL592" s="590"/>
      <c r="BM592" s="590"/>
      <c r="BN592" s="590"/>
      <c r="BO592" s="590"/>
    </row>
    <row r="593" spans="1:67" s="155" customFormat="1" ht="18.75" customHeight="1" hidden="1">
      <c r="A593" s="513"/>
      <c r="B593" s="511" t="s">
        <v>444</v>
      </c>
      <c r="H593" s="1364"/>
      <c r="I593" s="1364"/>
      <c r="J593" s="1364"/>
      <c r="K593" s="1364"/>
      <c r="L593" s="1364"/>
      <c r="M593" s="1364"/>
      <c r="N593" s="1364"/>
      <c r="O593" s="1364"/>
      <c r="P593" s="1364"/>
      <c r="Q593" s="1364"/>
      <c r="R593" s="1364"/>
      <c r="S593" s="1364"/>
      <c r="T593" s="514"/>
      <c r="U593" s="153"/>
      <c r="V593" s="154"/>
      <c r="AK593" s="590"/>
      <c r="AL593" s="590"/>
      <c r="AM593" s="590"/>
      <c r="AN593" s="590"/>
      <c r="AO593" s="590"/>
      <c r="AP593" s="590"/>
      <c r="AQ593" s="590"/>
      <c r="AR593" s="590"/>
      <c r="AS593" s="590"/>
      <c r="AT593" s="590"/>
      <c r="AU593" s="590"/>
      <c r="AV593" s="590"/>
      <c r="AW593" s="590"/>
      <c r="AX593" s="590"/>
      <c r="AY593" s="590"/>
      <c r="AZ593" s="590"/>
      <c r="BA593" s="590"/>
      <c r="BB593" s="590"/>
      <c r="BC593" s="590"/>
      <c r="BD593" s="590"/>
      <c r="BE593" s="590"/>
      <c r="BF593" s="590"/>
      <c r="BG593" s="590"/>
      <c r="BH593" s="590"/>
      <c r="BI593" s="590"/>
      <c r="BJ593" s="590"/>
      <c r="BK593" s="590"/>
      <c r="BL593" s="590"/>
      <c r="BM593" s="590"/>
      <c r="BN593" s="590"/>
      <c r="BO593" s="590"/>
    </row>
    <row r="594" spans="1:67" s="155" customFormat="1" ht="18.75" customHeight="1" hidden="1">
      <c r="A594" s="513"/>
      <c r="B594" s="511" t="s">
        <v>445</v>
      </c>
      <c r="H594" s="1364">
        <f>3057547795+2813628187</f>
        <v>5871175982</v>
      </c>
      <c r="I594" s="1364"/>
      <c r="J594" s="1364"/>
      <c r="K594" s="1364"/>
      <c r="L594" s="1364"/>
      <c r="M594" s="1364"/>
      <c r="N594" s="1364">
        <f>3188444740+2079907007</f>
        <v>5268351747</v>
      </c>
      <c r="O594" s="1364"/>
      <c r="P594" s="1364"/>
      <c r="Q594" s="1364"/>
      <c r="R594" s="1364"/>
      <c r="S594" s="1364"/>
      <c r="T594" s="514"/>
      <c r="U594" s="153"/>
      <c r="V594" s="154"/>
      <c r="AK594" s="590"/>
      <c r="AL594" s="590"/>
      <c r="AM594" s="590"/>
      <c r="AN594" s="590"/>
      <c r="AO594" s="590"/>
      <c r="AP594" s="590"/>
      <c r="AQ594" s="590"/>
      <c r="AR594" s="590"/>
      <c r="AS594" s="590"/>
      <c r="AT594" s="590"/>
      <c r="AU594" s="590"/>
      <c r="AV594" s="590"/>
      <c r="AW594" s="590"/>
      <c r="AX594" s="590"/>
      <c r="AY594" s="590"/>
      <c r="AZ594" s="590"/>
      <c r="BA594" s="590"/>
      <c r="BB594" s="590"/>
      <c r="BC594" s="590"/>
      <c r="BD594" s="590"/>
      <c r="BE594" s="590"/>
      <c r="BF594" s="590"/>
      <c r="BG594" s="590"/>
      <c r="BH594" s="590"/>
      <c r="BI594" s="590"/>
      <c r="BJ594" s="590"/>
      <c r="BK594" s="590"/>
      <c r="BL594" s="590"/>
      <c r="BM594" s="590"/>
      <c r="BN594" s="590"/>
      <c r="BO594" s="590"/>
    </row>
    <row r="595" spans="1:67" s="155" customFormat="1" ht="18.75" customHeight="1" hidden="1">
      <c r="A595" s="513"/>
      <c r="B595" s="511" t="s">
        <v>446</v>
      </c>
      <c r="H595" s="1364">
        <v>-232246355</v>
      </c>
      <c r="I595" s="1364"/>
      <c r="J595" s="1364"/>
      <c r="K595" s="1364"/>
      <c r="L595" s="1364"/>
      <c r="M595" s="1364"/>
      <c r="N595" s="1364">
        <v>-232246355</v>
      </c>
      <c r="O595" s="1364"/>
      <c r="P595" s="1364"/>
      <c r="Q595" s="1364"/>
      <c r="R595" s="1364"/>
      <c r="S595" s="1364"/>
      <c r="T595" s="514"/>
      <c r="U595" s="153"/>
      <c r="V595" s="154"/>
      <c r="AK595" s="590"/>
      <c r="AL595" s="590"/>
      <c r="AM595" s="590"/>
      <c r="AN595" s="590"/>
      <c r="AO595" s="590"/>
      <c r="AP595" s="590"/>
      <c r="AQ595" s="590"/>
      <c r="AR595" s="590"/>
      <c r="AS595" s="590"/>
      <c r="AT595" s="590"/>
      <c r="AU595" s="590"/>
      <c r="AV595" s="590"/>
      <c r="AW595" s="590"/>
      <c r="AX595" s="590"/>
      <c r="AY595" s="590"/>
      <c r="AZ595" s="590"/>
      <c r="BA595" s="590"/>
      <c r="BB595" s="590"/>
      <c r="BC595" s="590"/>
      <c r="BD595" s="590"/>
      <c r="BE595" s="590"/>
      <c r="BF595" s="590"/>
      <c r="BG595" s="590"/>
      <c r="BH595" s="590"/>
      <c r="BI595" s="590"/>
      <c r="BJ595" s="590"/>
      <c r="BK595" s="590"/>
      <c r="BL595" s="590"/>
      <c r="BM595" s="590"/>
      <c r="BN595" s="590"/>
      <c r="BO595" s="590"/>
    </row>
    <row r="596" spans="1:67" s="155" customFormat="1" ht="18.75" customHeight="1" hidden="1">
      <c r="A596" s="513"/>
      <c r="B596" s="511" t="s">
        <v>447</v>
      </c>
      <c r="H596" s="1364"/>
      <c r="I596" s="1364"/>
      <c r="J596" s="1364"/>
      <c r="K596" s="1364"/>
      <c r="L596" s="1364"/>
      <c r="M596" s="1364"/>
      <c r="N596" s="1364"/>
      <c r="O596" s="1364"/>
      <c r="P596" s="1364"/>
      <c r="Q596" s="1364"/>
      <c r="R596" s="1364"/>
      <c r="S596" s="1364"/>
      <c r="T596" s="514"/>
      <c r="U596" s="153"/>
      <c r="V596" s="154"/>
      <c r="AK596" s="590"/>
      <c r="AL596" s="590"/>
      <c r="AM596" s="590"/>
      <c r="AN596" s="590"/>
      <c r="AO596" s="590"/>
      <c r="AP596" s="590"/>
      <c r="AQ596" s="590"/>
      <c r="AR596" s="590"/>
      <c r="AS596" s="590"/>
      <c r="AT596" s="590"/>
      <c r="AU596" s="590"/>
      <c r="AV596" s="590"/>
      <c r="AW596" s="590"/>
      <c r="AX596" s="590"/>
      <c r="AY596" s="590"/>
      <c r="AZ596" s="590"/>
      <c r="BA596" s="590"/>
      <c r="BB596" s="590"/>
      <c r="BC596" s="590"/>
      <c r="BD596" s="590"/>
      <c r="BE596" s="590"/>
      <c r="BF596" s="590"/>
      <c r="BG596" s="590"/>
      <c r="BH596" s="590"/>
      <c r="BI596" s="590"/>
      <c r="BJ596" s="590"/>
      <c r="BK596" s="590"/>
      <c r="BL596" s="590"/>
      <c r="BM596" s="590"/>
      <c r="BN596" s="590"/>
      <c r="BO596" s="590"/>
    </row>
    <row r="597" spans="1:67" s="149" customFormat="1" ht="18.75" customHeight="1" hidden="1">
      <c r="A597" s="161"/>
      <c r="C597" s="512" t="s">
        <v>1523</v>
      </c>
      <c r="H597" s="1352">
        <f>SUM(H586:M596)</f>
        <v>40943983286</v>
      </c>
      <c r="I597" s="1352"/>
      <c r="J597" s="1352"/>
      <c r="K597" s="1352"/>
      <c r="L597" s="1352"/>
      <c r="M597" s="1352"/>
      <c r="N597" s="1352">
        <f>SUM(N586:S596)</f>
        <v>17772372764</v>
      </c>
      <c r="O597" s="1352"/>
      <c r="P597" s="1352"/>
      <c r="Q597" s="1352"/>
      <c r="R597" s="1352"/>
      <c r="S597" s="1352"/>
      <c r="T597" s="504"/>
      <c r="U597" s="118"/>
      <c r="V597" s="148"/>
      <c r="AK597" s="123"/>
      <c r="AL597" s="123"/>
      <c r="AM597" s="123"/>
      <c r="AN597" s="123"/>
      <c r="AO597" s="123"/>
      <c r="AP597" s="123"/>
      <c r="AQ597" s="123"/>
      <c r="AR597" s="123"/>
      <c r="AS597" s="123"/>
      <c r="AT597" s="123"/>
      <c r="AU597" s="123"/>
      <c r="AV597" s="123"/>
      <c r="AW597" s="123"/>
      <c r="AX597" s="123"/>
      <c r="AY597" s="123"/>
      <c r="AZ597" s="123"/>
      <c r="BA597" s="123"/>
      <c r="BB597" s="123"/>
      <c r="BC597" s="123"/>
      <c r="BD597" s="123"/>
      <c r="BE597" s="123"/>
      <c r="BF597" s="123"/>
      <c r="BG597" s="123"/>
      <c r="BH597" s="123"/>
      <c r="BI597" s="123"/>
      <c r="BJ597" s="123"/>
      <c r="BK597" s="123"/>
      <c r="BL597" s="123"/>
      <c r="BM597" s="123"/>
      <c r="BN597" s="123"/>
      <c r="BO597" s="123"/>
    </row>
    <row r="598" spans="1:67" s="149" customFormat="1" ht="17.25" customHeight="1" hidden="1">
      <c r="A598" s="161"/>
      <c r="C598" s="161"/>
      <c r="H598" s="515"/>
      <c r="I598" s="515"/>
      <c r="J598" s="515"/>
      <c r="K598" s="515"/>
      <c r="L598" s="515"/>
      <c r="M598" s="515"/>
      <c r="N598" s="515"/>
      <c r="O598" s="515"/>
      <c r="P598" s="515"/>
      <c r="Q598" s="515"/>
      <c r="R598" s="515"/>
      <c r="S598" s="515"/>
      <c r="T598" s="504"/>
      <c r="U598" s="118"/>
      <c r="V598" s="148"/>
      <c r="AK598" s="123"/>
      <c r="AL598" s="123"/>
      <c r="AM598" s="123"/>
      <c r="AN598" s="123"/>
      <c r="AO598" s="123"/>
      <c r="AP598" s="123"/>
      <c r="AQ598" s="123"/>
      <c r="AR598" s="123"/>
      <c r="AS598" s="123"/>
      <c r="AT598" s="123"/>
      <c r="AU598" s="123"/>
      <c r="AV598" s="123"/>
      <c r="AW598" s="123"/>
      <c r="AX598" s="123"/>
      <c r="AY598" s="123"/>
      <c r="AZ598" s="123"/>
      <c r="BA598" s="123"/>
      <c r="BB598" s="123"/>
      <c r="BC598" s="123"/>
      <c r="BD598" s="123"/>
      <c r="BE598" s="123"/>
      <c r="BF598" s="123"/>
      <c r="BG598" s="123"/>
      <c r="BH598" s="123"/>
      <c r="BI598" s="123"/>
      <c r="BJ598" s="123"/>
      <c r="BK598" s="123"/>
      <c r="BL598" s="123"/>
      <c r="BM598" s="123"/>
      <c r="BN598" s="123"/>
      <c r="BO598" s="123"/>
    </row>
    <row r="599" spans="1:67" s="149" customFormat="1" ht="17.25" customHeight="1" hidden="1">
      <c r="A599" s="161"/>
      <c r="C599" s="161"/>
      <c r="H599" s="515"/>
      <c r="I599" s="515"/>
      <c r="J599" s="515"/>
      <c r="K599" s="515"/>
      <c r="L599" s="515"/>
      <c r="M599" s="515"/>
      <c r="N599" s="515"/>
      <c r="O599" s="515"/>
      <c r="P599" s="515"/>
      <c r="Q599" s="515"/>
      <c r="R599" s="515"/>
      <c r="S599" s="515"/>
      <c r="T599" s="504"/>
      <c r="U599" s="118"/>
      <c r="V599" s="148"/>
      <c r="AK599" s="123"/>
      <c r="AL599" s="123"/>
      <c r="AM599" s="123"/>
      <c r="AN599" s="123"/>
      <c r="AO599" s="123"/>
      <c r="AP599" s="123"/>
      <c r="AQ599" s="123"/>
      <c r="AR599" s="123"/>
      <c r="AS599" s="123"/>
      <c r="AT599" s="123"/>
      <c r="AU599" s="123"/>
      <c r="AV599" s="123"/>
      <c r="AW599" s="123"/>
      <c r="AX599" s="123"/>
      <c r="AY599" s="123"/>
      <c r="AZ599" s="123"/>
      <c r="BA599" s="123"/>
      <c r="BB599" s="123"/>
      <c r="BC599" s="123"/>
      <c r="BD599" s="123"/>
      <c r="BE599" s="123"/>
      <c r="BF599" s="123"/>
      <c r="BG599" s="123"/>
      <c r="BH599" s="123"/>
      <c r="BI599" s="123"/>
      <c r="BJ599" s="123"/>
      <c r="BK599" s="123"/>
      <c r="BL599" s="123"/>
      <c r="BM599" s="123"/>
      <c r="BN599" s="123"/>
      <c r="BO599" s="123"/>
    </row>
    <row r="600" spans="1:67" s="149" customFormat="1" ht="17.25" customHeight="1" hidden="1">
      <c r="A600" s="161">
        <v>3</v>
      </c>
      <c r="B600" s="511" t="s">
        <v>1535</v>
      </c>
      <c r="H600" s="1396" t="s">
        <v>167</v>
      </c>
      <c r="I600" s="1585"/>
      <c r="J600" s="1585"/>
      <c r="K600" s="1585"/>
      <c r="L600" s="1585"/>
      <c r="M600" s="1585"/>
      <c r="N600" s="1396" t="s">
        <v>168</v>
      </c>
      <c r="O600" s="1585"/>
      <c r="P600" s="1585"/>
      <c r="Q600" s="1585"/>
      <c r="R600" s="1585"/>
      <c r="S600" s="1585"/>
      <c r="T600" s="504"/>
      <c r="U600" s="118"/>
      <c r="V600" s="148"/>
      <c r="AK600" s="123"/>
      <c r="AL600" s="123"/>
      <c r="AM600" s="123"/>
      <c r="AN600" s="123"/>
      <c r="AO600" s="123"/>
      <c r="AP600" s="123"/>
      <c r="AQ600" s="123"/>
      <c r="AR600" s="123"/>
      <c r="AS600" s="123"/>
      <c r="AT600" s="123"/>
      <c r="AU600" s="123"/>
      <c r="AV600" s="123"/>
      <c r="AW600" s="123"/>
      <c r="AX600" s="123"/>
      <c r="AY600" s="123"/>
      <c r="AZ600" s="123"/>
      <c r="BA600" s="123"/>
      <c r="BB600" s="123"/>
      <c r="BC600" s="123"/>
      <c r="BD600" s="123"/>
      <c r="BE600" s="123"/>
      <c r="BF600" s="123"/>
      <c r="BG600" s="123"/>
      <c r="BH600" s="123"/>
      <c r="BI600" s="123"/>
      <c r="BJ600" s="123"/>
      <c r="BK600" s="123"/>
      <c r="BL600" s="123"/>
      <c r="BM600" s="123"/>
      <c r="BN600" s="123"/>
      <c r="BO600" s="123"/>
    </row>
    <row r="601" spans="1:67" s="155" customFormat="1" ht="17.25" customHeight="1" hidden="1">
      <c r="A601" s="513"/>
      <c r="B601" s="511" t="s">
        <v>448</v>
      </c>
      <c r="H601" s="1364"/>
      <c r="I601" s="1364"/>
      <c r="J601" s="1364"/>
      <c r="K601" s="1364"/>
      <c r="L601" s="1364"/>
      <c r="M601" s="1364"/>
      <c r="N601" s="1364"/>
      <c r="O601" s="1364"/>
      <c r="P601" s="1364"/>
      <c r="Q601" s="1364"/>
      <c r="R601" s="1364"/>
      <c r="S601" s="1364"/>
      <c r="T601" s="514"/>
      <c r="U601" s="153"/>
      <c r="V601" s="154"/>
      <c r="AK601" s="590"/>
      <c r="AL601" s="590"/>
      <c r="AM601" s="590"/>
      <c r="AN601" s="590"/>
      <c r="AO601" s="590"/>
      <c r="AP601" s="590"/>
      <c r="AQ601" s="590"/>
      <c r="AR601" s="590"/>
      <c r="AS601" s="590"/>
      <c r="AT601" s="590"/>
      <c r="AU601" s="590"/>
      <c r="AV601" s="590"/>
      <c r="AW601" s="590"/>
      <c r="AX601" s="590"/>
      <c r="AY601" s="590"/>
      <c r="AZ601" s="590"/>
      <c r="BA601" s="590"/>
      <c r="BB601" s="590"/>
      <c r="BC601" s="590"/>
      <c r="BD601" s="590"/>
      <c r="BE601" s="590"/>
      <c r="BF601" s="590"/>
      <c r="BG601" s="590"/>
      <c r="BH601" s="590"/>
      <c r="BI601" s="590"/>
      <c r="BJ601" s="590"/>
      <c r="BK601" s="590"/>
      <c r="BL601" s="590"/>
      <c r="BM601" s="590"/>
      <c r="BN601" s="590"/>
      <c r="BO601" s="590"/>
    </row>
    <row r="602" spans="1:67" s="155" customFormat="1" ht="17.25" customHeight="1" hidden="1">
      <c r="A602" s="513"/>
      <c r="B602" s="511" t="s">
        <v>1537</v>
      </c>
      <c r="H602" s="1364">
        <v>10266762103</v>
      </c>
      <c r="I602" s="1364"/>
      <c r="J602" s="1364"/>
      <c r="K602" s="1364"/>
      <c r="L602" s="1364"/>
      <c r="M602" s="1364"/>
      <c r="N602" s="1364">
        <v>10211044365</v>
      </c>
      <c r="O602" s="1364"/>
      <c r="P602" s="1364"/>
      <c r="Q602" s="1364"/>
      <c r="R602" s="1364"/>
      <c r="S602" s="1364"/>
      <c r="T602" s="514"/>
      <c r="U602" s="153"/>
      <c r="V602" s="154"/>
      <c r="AK602" s="590"/>
      <c r="AL602" s="590"/>
      <c r="AM602" s="590"/>
      <c r="AN602" s="590"/>
      <c r="AO602" s="590"/>
      <c r="AP602" s="590"/>
      <c r="AQ602" s="590"/>
      <c r="AR602" s="590"/>
      <c r="AS602" s="590"/>
      <c r="AT602" s="590"/>
      <c r="AU602" s="590"/>
      <c r="AV602" s="590"/>
      <c r="AW602" s="590"/>
      <c r="AX602" s="590"/>
      <c r="AY602" s="590"/>
      <c r="AZ602" s="590"/>
      <c r="BA602" s="590"/>
      <c r="BB602" s="590"/>
      <c r="BC602" s="590"/>
      <c r="BD602" s="590"/>
      <c r="BE602" s="590"/>
      <c r="BF602" s="590"/>
      <c r="BG602" s="590"/>
      <c r="BH602" s="590"/>
      <c r="BI602" s="590"/>
      <c r="BJ602" s="590"/>
      <c r="BK602" s="590"/>
      <c r="BL602" s="590"/>
      <c r="BM602" s="590"/>
      <c r="BN602" s="590"/>
      <c r="BO602" s="590"/>
    </row>
    <row r="603" spans="1:67" s="155" customFormat="1" ht="17.25" customHeight="1" hidden="1">
      <c r="A603" s="513"/>
      <c r="B603" s="511" t="s">
        <v>1539</v>
      </c>
      <c r="H603" s="1364"/>
      <c r="I603" s="1364"/>
      <c r="J603" s="1364"/>
      <c r="K603" s="1364"/>
      <c r="L603" s="1364"/>
      <c r="M603" s="1364"/>
      <c r="N603" s="1364"/>
      <c r="O603" s="1364"/>
      <c r="P603" s="1364"/>
      <c r="Q603" s="1364"/>
      <c r="R603" s="1364"/>
      <c r="S603" s="1364"/>
      <c r="T603" s="514"/>
      <c r="U603" s="153"/>
      <c r="V603" s="154"/>
      <c r="AK603" s="590"/>
      <c r="AL603" s="590"/>
      <c r="AM603" s="590"/>
      <c r="AN603" s="590"/>
      <c r="AO603" s="590"/>
      <c r="AP603" s="590"/>
      <c r="AQ603" s="590"/>
      <c r="AR603" s="590"/>
      <c r="AS603" s="590"/>
      <c r="AT603" s="590"/>
      <c r="AU603" s="590"/>
      <c r="AV603" s="590"/>
      <c r="AW603" s="590"/>
      <c r="AX603" s="590"/>
      <c r="AY603" s="590"/>
      <c r="AZ603" s="590"/>
      <c r="BA603" s="590"/>
      <c r="BB603" s="590"/>
      <c r="BC603" s="590"/>
      <c r="BD603" s="590"/>
      <c r="BE603" s="590"/>
      <c r="BF603" s="590"/>
      <c r="BG603" s="590"/>
      <c r="BH603" s="590"/>
      <c r="BI603" s="590"/>
      <c r="BJ603" s="590"/>
      <c r="BK603" s="590"/>
      <c r="BL603" s="590"/>
      <c r="BM603" s="590"/>
      <c r="BN603" s="590"/>
      <c r="BO603" s="590"/>
    </row>
    <row r="604" spans="1:67" s="155" customFormat="1" ht="17.25" customHeight="1" hidden="1">
      <c r="A604" s="513"/>
      <c r="B604" s="511" t="s">
        <v>449</v>
      </c>
      <c r="H604" s="1364">
        <v>11625354790</v>
      </c>
      <c r="I604" s="1364"/>
      <c r="J604" s="1364"/>
      <c r="K604" s="1364"/>
      <c r="L604" s="1364"/>
      <c r="M604" s="1364"/>
      <c r="N604" s="1364">
        <f>8163571329+131985283</f>
        <v>8295556612</v>
      </c>
      <c r="O604" s="1364"/>
      <c r="P604" s="1364"/>
      <c r="Q604" s="1364"/>
      <c r="R604" s="1364"/>
      <c r="S604" s="1364"/>
      <c r="T604" s="514"/>
      <c r="U604" s="153"/>
      <c r="V604" s="154"/>
      <c r="AK604" s="590"/>
      <c r="AL604" s="590"/>
      <c r="AM604" s="590"/>
      <c r="AN604" s="590"/>
      <c r="AO604" s="590"/>
      <c r="AP604" s="590"/>
      <c r="AQ604" s="590"/>
      <c r="AR604" s="590"/>
      <c r="AS604" s="590"/>
      <c r="AT604" s="590"/>
      <c r="AU604" s="590"/>
      <c r="AV604" s="590"/>
      <c r="AW604" s="590"/>
      <c r="AX604" s="590"/>
      <c r="AY604" s="590"/>
      <c r="AZ604" s="590"/>
      <c r="BA604" s="590"/>
      <c r="BB604" s="590"/>
      <c r="BC604" s="590"/>
      <c r="BD604" s="590"/>
      <c r="BE604" s="590"/>
      <c r="BF604" s="590"/>
      <c r="BG604" s="590"/>
      <c r="BH604" s="590"/>
      <c r="BI604" s="590"/>
      <c r="BJ604" s="590"/>
      <c r="BK604" s="590"/>
      <c r="BL604" s="590"/>
      <c r="BM604" s="590"/>
      <c r="BN604" s="590"/>
      <c r="BO604" s="590"/>
    </row>
    <row r="605" spans="1:67" s="155" customFormat="1" ht="17.25" customHeight="1" hidden="1">
      <c r="A605" s="513"/>
      <c r="B605" s="511" t="s">
        <v>1543</v>
      </c>
      <c r="H605" s="1364"/>
      <c r="I605" s="1364"/>
      <c r="J605" s="1364"/>
      <c r="K605" s="1364"/>
      <c r="L605" s="1364"/>
      <c r="M605" s="1364"/>
      <c r="N605" s="1364"/>
      <c r="O605" s="1364"/>
      <c r="P605" s="1364"/>
      <c r="Q605" s="1364"/>
      <c r="R605" s="1364"/>
      <c r="S605" s="1364"/>
      <c r="T605" s="514"/>
      <c r="U605" s="153"/>
      <c r="V605" s="154"/>
      <c r="AK605" s="590"/>
      <c r="AL605" s="590"/>
      <c r="AM605" s="590"/>
      <c r="AN605" s="590"/>
      <c r="AO605" s="590"/>
      <c r="AP605" s="590"/>
      <c r="AQ605" s="590"/>
      <c r="AR605" s="590"/>
      <c r="AS605" s="590"/>
      <c r="AT605" s="590"/>
      <c r="AU605" s="590"/>
      <c r="AV605" s="590"/>
      <c r="AW605" s="590"/>
      <c r="AX605" s="590"/>
      <c r="AY605" s="590"/>
      <c r="AZ605" s="590"/>
      <c r="BA605" s="590"/>
      <c r="BB605" s="590"/>
      <c r="BC605" s="590"/>
      <c r="BD605" s="590"/>
      <c r="BE605" s="590"/>
      <c r="BF605" s="590"/>
      <c r="BG605" s="590"/>
      <c r="BH605" s="590"/>
      <c r="BI605" s="590"/>
      <c r="BJ605" s="590"/>
      <c r="BK605" s="590"/>
      <c r="BL605" s="590"/>
      <c r="BM605" s="590"/>
      <c r="BN605" s="590"/>
      <c r="BO605" s="590"/>
    </row>
    <row r="606" spans="1:67" s="155" customFormat="1" ht="17.25" customHeight="1" hidden="1">
      <c r="A606" s="513"/>
      <c r="B606" s="511" t="s">
        <v>1545</v>
      </c>
      <c r="H606" s="1364"/>
      <c r="I606" s="1364"/>
      <c r="J606" s="1364"/>
      <c r="K606" s="1364"/>
      <c r="L606" s="1364"/>
      <c r="M606" s="1364"/>
      <c r="N606" s="1364"/>
      <c r="O606" s="1364"/>
      <c r="P606" s="1364"/>
      <c r="Q606" s="1364"/>
      <c r="R606" s="1364"/>
      <c r="S606" s="1364"/>
      <c r="T606" s="514"/>
      <c r="U606" s="153"/>
      <c r="V606" s="154"/>
      <c r="AK606" s="590"/>
      <c r="AL606" s="590"/>
      <c r="AM606" s="590"/>
      <c r="AN606" s="590"/>
      <c r="AO606" s="590"/>
      <c r="AP606" s="590"/>
      <c r="AQ606" s="590"/>
      <c r="AR606" s="590"/>
      <c r="AS606" s="590"/>
      <c r="AT606" s="590"/>
      <c r="AU606" s="590"/>
      <c r="AV606" s="590"/>
      <c r="AW606" s="590"/>
      <c r="AX606" s="590"/>
      <c r="AY606" s="590"/>
      <c r="AZ606" s="590"/>
      <c r="BA606" s="590"/>
      <c r="BB606" s="590"/>
      <c r="BC606" s="590"/>
      <c r="BD606" s="590"/>
      <c r="BE606" s="590"/>
      <c r="BF606" s="590"/>
      <c r="BG606" s="590"/>
      <c r="BH606" s="590"/>
      <c r="BI606" s="590"/>
      <c r="BJ606" s="590"/>
      <c r="BK606" s="590"/>
      <c r="BL606" s="590"/>
      <c r="BM606" s="590"/>
      <c r="BN606" s="590"/>
      <c r="BO606" s="590"/>
    </row>
    <row r="607" spans="1:67" s="155" customFormat="1" ht="17.25" customHeight="1" hidden="1">
      <c r="A607" s="513"/>
      <c r="B607" s="511" t="s">
        <v>1546</v>
      </c>
      <c r="H607" s="1364"/>
      <c r="I607" s="1364"/>
      <c r="J607" s="1364"/>
      <c r="K607" s="1364"/>
      <c r="L607" s="1364"/>
      <c r="M607" s="1364"/>
      <c r="N607" s="1364"/>
      <c r="O607" s="1364"/>
      <c r="P607" s="1364"/>
      <c r="Q607" s="1364"/>
      <c r="R607" s="1364"/>
      <c r="S607" s="1364"/>
      <c r="T607" s="514"/>
      <c r="U607" s="153"/>
      <c r="V607" s="154"/>
      <c r="AK607" s="590"/>
      <c r="AL607" s="590"/>
      <c r="AM607" s="590"/>
      <c r="AN607" s="590"/>
      <c r="AO607" s="590"/>
      <c r="AP607" s="590"/>
      <c r="AQ607" s="590"/>
      <c r="AR607" s="590"/>
      <c r="AS607" s="590"/>
      <c r="AT607" s="590"/>
      <c r="AU607" s="590"/>
      <c r="AV607" s="590"/>
      <c r="AW607" s="590"/>
      <c r="AX607" s="590"/>
      <c r="AY607" s="590"/>
      <c r="AZ607" s="590"/>
      <c r="BA607" s="590"/>
      <c r="BB607" s="590"/>
      <c r="BC607" s="590"/>
      <c r="BD607" s="590"/>
      <c r="BE607" s="590"/>
      <c r="BF607" s="590"/>
      <c r="BG607" s="590"/>
      <c r="BH607" s="590"/>
      <c r="BI607" s="590"/>
      <c r="BJ607" s="590"/>
      <c r="BK607" s="590"/>
      <c r="BL607" s="590"/>
      <c r="BM607" s="590"/>
      <c r="BN607" s="590"/>
      <c r="BO607" s="590"/>
    </row>
    <row r="608" spans="1:67" s="149" customFormat="1" ht="17.25" customHeight="1" hidden="1">
      <c r="A608" s="161"/>
      <c r="C608" s="511" t="s">
        <v>1549</v>
      </c>
      <c r="H608" s="1352">
        <f>SUM(H601:M607)</f>
        <v>21892116893</v>
      </c>
      <c r="I608" s="1352"/>
      <c r="J608" s="1352"/>
      <c r="K608" s="1352"/>
      <c r="L608" s="1352"/>
      <c r="M608" s="1352"/>
      <c r="N608" s="1352">
        <f>SUM(N601:S607)</f>
        <v>18506600977</v>
      </c>
      <c r="O608" s="1352"/>
      <c r="P608" s="1352"/>
      <c r="Q608" s="1352"/>
      <c r="R608" s="1352"/>
      <c r="S608" s="1352"/>
      <c r="T608" s="504"/>
      <c r="U608" s="118"/>
      <c r="V608" s="148"/>
      <c r="AK608" s="123"/>
      <c r="AL608" s="123"/>
      <c r="AM608" s="123"/>
      <c r="AN608" s="123"/>
      <c r="AO608" s="123"/>
      <c r="AP608" s="123"/>
      <c r="AQ608" s="123"/>
      <c r="AR608" s="123"/>
      <c r="AS608" s="123"/>
      <c r="AT608" s="123"/>
      <c r="AU608" s="123"/>
      <c r="AV608" s="123"/>
      <c r="AW608" s="123"/>
      <c r="AX608" s="123"/>
      <c r="AY608" s="123"/>
      <c r="AZ608" s="123"/>
      <c r="BA608" s="123"/>
      <c r="BB608" s="123"/>
      <c r="BC608" s="123"/>
      <c r="BD608" s="123"/>
      <c r="BE608" s="123"/>
      <c r="BF608" s="123"/>
      <c r="BG608" s="123"/>
      <c r="BH608" s="123"/>
      <c r="BI608" s="123"/>
      <c r="BJ608" s="123"/>
      <c r="BK608" s="123"/>
      <c r="BL608" s="123"/>
      <c r="BM608" s="123"/>
      <c r="BN608" s="123"/>
      <c r="BO608" s="123"/>
    </row>
    <row r="609" spans="1:67" s="155" customFormat="1" ht="17.25" customHeight="1" hidden="1">
      <c r="A609" s="513"/>
      <c r="B609" s="511" t="s">
        <v>330</v>
      </c>
      <c r="H609" s="1364">
        <v>-984080488</v>
      </c>
      <c r="I609" s="1364"/>
      <c r="J609" s="1364"/>
      <c r="K609" s="1364"/>
      <c r="L609" s="1364"/>
      <c r="M609" s="1364"/>
      <c r="N609" s="1364">
        <v>-782095487</v>
      </c>
      <c r="O609" s="1364"/>
      <c r="P609" s="1364"/>
      <c r="Q609" s="1364"/>
      <c r="R609" s="1364"/>
      <c r="S609" s="1364"/>
      <c r="T609" s="514"/>
      <c r="U609" s="153"/>
      <c r="V609" s="154"/>
      <c r="AK609" s="590"/>
      <c r="AL609" s="590"/>
      <c r="AM609" s="590"/>
      <c r="AN609" s="590"/>
      <c r="AO609" s="590"/>
      <c r="AP609" s="590"/>
      <c r="AQ609" s="590"/>
      <c r="AR609" s="590"/>
      <c r="AS609" s="590"/>
      <c r="AT609" s="590"/>
      <c r="AU609" s="590"/>
      <c r="AV609" s="590"/>
      <c r="AW609" s="590"/>
      <c r="AX609" s="590"/>
      <c r="AY609" s="590"/>
      <c r="AZ609" s="590"/>
      <c r="BA609" s="590"/>
      <c r="BB609" s="590"/>
      <c r="BC609" s="590"/>
      <c r="BD609" s="590"/>
      <c r="BE609" s="590"/>
      <c r="BF609" s="590"/>
      <c r="BG609" s="590"/>
      <c r="BH609" s="590"/>
      <c r="BI609" s="590"/>
      <c r="BJ609" s="590"/>
      <c r="BK609" s="590"/>
      <c r="BL609" s="590"/>
      <c r="BM609" s="590"/>
      <c r="BN609" s="590"/>
      <c r="BO609" s="590"/>
    </row>
    <row r="610" spans="1:67" s="155" customFormat="1" ht="17.25" customHeight="1" hidden="1">
      <c r="A610" s="513"/>
      <c r="B610" s="516" t="s">
        <v>450</v>
      </c>
      <c r="C610" s="153"/>
      <c r="D610" s="153"/>
      <c r="E610" s="153"/>
      <c r="F610" s="153"/>
      <c r="G610" s="153"/>
      <c r="H610" s="1347">
        <f>H608+H609</f>
        <v>20908036405</v>
      </c>
      <c r="I610" s="1588"/>
      <c r="J610" s="1588"/>
      <c r="K610" s="1588"/>
      <c r="L610" s="1588"/>
      <c r="M610" s="1588"/>
      <c r="N610" s="1347">
        <f>N608+N609</f>
        <v>17724505490</v>
      </c>
      <c r="O610" s="1347"/>
      <c r="P610" s="1347"/>
      <c r="Q610" s="1347"/>
      <c r="R610" s="1588"/>
      <c r="S610" s="1588"/>
      <c r="T610" s="514"/>
      <c r="U610" s="153"/>
      <c r="V610" s="154"/>
      <c r="AK610" s="590"/>
      <c r="AL610" s="590"/>
      <c r="AM610" s="590"/>
      <c r="AN610" s="590"/>
      <c r="AO610" s="590"/>
      <c r="AP610" s="590"/>
      <c r="AQ610" s="590"/>
      <c r="AR610" s="590"/>
      <c r="AS610" s="590"/>
      <c r="AT610" s="590"/>
      <c r="AU610" s="590"/>
      <c r="AV610" s="590"/>
      <c r="AW610" s="590"/>
      <c r="AX610" s="590"/>
      <c r="AY610" s="590"/>
      <c r="AZ610" s="590"/>
      <c r="BA610" s="590"/>
      <c r="BB610" s="590"/>
      <c r="BC610" s="590"/>
      <c r="BD610" s="590"/>
      <c r="BE610" s="590"/>
      <c r="BF610" s="590"/>
      <c r="BG610" s="590"/>
      <c r="BH610" s="590"/>
      <c r="BI610" s="590"/>
      <c r="BJ610" s="590"/>
      <c r="BK610" s="590"/>
      <c r="BL610" s="590"/>
      <c r="BM610" s="590"/>
      <c r="BN610" s="590"/>
      <c r="BO610" s="590"/>
    </row>
    <row r="611" spans="1:67" s="155" customFormat="1" ht="17.25" customHeight="1" hidden="1">
      <c r="A611" s="513"/>
      <c r="B611" s="511"/>
      <c r="H611" s="517"/>
      <c r="I611" s="517"/>
      <c r="J611" s="517"/>
      <c r="K611" s="517"/>
      <c r="L611" s="517"/>
      <c r="M611" s="517"/>
      <c r="N611" s="517"/>
      <c r="O611" s="517"/>
      <c r="P611" s="517"/>
      <c r="Q611" s="517"/>
      <c r="R611" s="517"/>
      <c r="S611" s="517"/>
      <c r="T611" s="514"/>
      <c r="U611" s="153"/>
      <c r="V611" s="154"/>
      <c r="AK611" s="590"/>
      <c r="AL611" s="590"/>
      <c r="AM611" s="590"/>
      <c r="AN611" s="590"/>
      <c r="AO611" s="590"/>
      <c r="AP611" s="590"/>
      <c r="AQ611" s="590"/>
      <c r="AR611" s="590"/>
      <c r="AS611" s="590"/>
      <c r="AT611" s="590"/>
      <c r="AU611" s="590"/>
      <c r="AV611" s="590"/>
      <c r="AW611" s="590"/>
      <c r="AX611" s="590"/>
      <c r="AY611" s="590"/>
      <c r="AZ611" s="590"/>
      <c r="BA611" s="590"/>
      <c r="BB611" s="590"/>
      <c r="BC611" s="590"/>
      <c r="BD611" s="590"/>
      <c r="BE611" s="590"/>
      <c r="BF611" s="590"/>
      <c r="BG611" s="590"/>
      <c r="BH611" s="590"/>
      <c r="BI611" s="590"/>
      <c r="BJ611" s="590"/>
      <c r="BK611" s="590"/>
      <c r="BL611" s="590"/>
      <c r="BM611" s="590"/>
      <c r="BN611" s="590"/>
      <c r="BO611" s="590"/>
    </row>
    <row r="612" spans="1:67" s="155" customFormat="1" ht="18.75" customHeight="1" hidden="1">
      <c r="A612" s="513"/>
      <c r="B612" s="511" t="s">
        <v>1551</v>
      </c>
      <c r="H612" s="517"/>
      <c r="I612" s="517"/>
      <c r="J612" s="517"/>
      <c r="K612" s="517"/>
      <c r="L612" s="517"/>
      <c r="M612" s="1591"/>
      <c r="N612" s="1591"/>
      <c r="O612" s="1591"/>
      <c r="P612" s="1591"/>
      <c r="Q612" s="1591"/>
      <c r="R612" s="1591"/>
      <c r="S612" s="1591"/>
      <c r="T612" s="514"/>
      <c r="U612" s="153"/>
      <c r="V612" s="154"/>
      <c r="AK612" s="590"/>
      <c r="AL612" s="590"/>
      <c r="AM612" s="590"/>
      <c r="AN612" s="590"/>
      <c r="AO612" s="590"/>
      <c r="AP612" s="590"/>
      <c r="AQ612" s="590"/>
      <c r="AR612" s="590"/>
      <c r="AS612" s="590"/>
      <c r="AT612" s="590"/>
      <c r="AU612" s="590"/>
      <c r="AV612" s="590"/>
      <c r="AW612" s="590"/>
      <c r="AX612" s="590"/>
      <c r="AY612" s="590"/>
      <c r="AZ612" s="590"/>
      <c r="BA612" s="590"/>
      <c r="BB612" s="590"/>
      <c r="BC612" s="590"/>
      <c r="BD612" s="590"/>
      <c r="BE612" s="590"/>
      <c r="BF612" s="590"/>
      <c r="BG612" s="590"/>
      <c r="BH612" s="590"/>
      <c r="BI612" s="590"/>
      <c r="BJ612" s="590"/>
      <c r="BK612" s="590"/>
      <c r="BL612" s="590"/>
      <c r="BM612" s="590"/>
      <c r="BN612" s="590"/>
      <c r="BO612" s="590"/>
    </row>
    <row r="613" spans="1:67" s="155" customFormat="1" ht="18.75" customHeight="1" hidden="1">
      <c r="A613" s="513"/>
      <c r="B613" s="511" t="s">
        <v>451</v>
      </c>
      <c r="H613" s="517"/>
      <c r="I613" s="517"/>
      <c r="J613" s="517"/>
      <c r="K613" s="517"/>
      <c r="L613" s="517"/>
      <c r="M613" s="1591"/>
      <c r="N613" s="1591"/>
      <c r="O613" s="1591"/>
      <c r="P613" s="1591"/>
      <c r="Q613" s="1591"/>
      <c r="R613" s="1591"/>
      <c r="S613" s="1591"/>
      <c r="T613" s="514"/>
      <c r="U613" s="153"/>
      <c r="V613" s="154"/>
      <c r="AK613" s="590"/>
      <c r="AL613" s="590"/>
      <c r="AM613" s="590"/>
      <c r="AN613" s="590"/>
      <c r="AO613" s="590"/>
      <c r="AP613" s="590"/>
      <c r="AQ613" s="590"/>
      <c r="AR613" s="590"/>
      <c r="AS613" s="590"/>
      <c r="AT613" s="590"/>
      <c r="AU613" s="590"/>
      <c r="AV613" s="590"/>
      <c r="AW613" s="590"/>
      <c r="AX613" s="590"/>
      <c r="AY613" s="590"/>
      <c r="AZ613" s="590"/>
      <c r="BA613" s="590"/>
      <c r="BB613" s="590"/>
      <c r="BC613" s="590"/>
      <c r="BD613" s="590"/>
      <c r="BE613" s="590"/>
      <c r="BF613" s="590"/>
      <c r="BG613" s="590"/>
      <c r="BH613" s="590"/>
      <c r="BI613" s="590"/>
      <c r="BJ613" s="590"/>
      <c r="BK613" s="590"/>
      <c r="BL613" s="590"/>
      <c r="BM613" s="590"/>
      <c r="BN613" s="590"/>
      <c r="BO613" s="590"/>
    </row>
    <row r="614" spans="1:67" s="155" customFormat="1" ht="18.75" customHeight="1" hidden="1">
      <c r="A614" s="513"/>
      <c r="B614" s="511" t="s">
        <v>452</v>
      </c>
      <c r="H614" s="517"/>
      <c r="I614" s="517"/>
      <c r="J614" s="517"/>
      <c r="K614" s="517"/>
      <c r="L614" s="517"/>
      <c r="M614" s="517"/>
      <c r="N614" s="517"/>
      <c r="O614" s="517"/>
      <c r="P614" s="517"/>
      <c r="Q614" s="517"/>
      <c r="R614" s="517"/>
      <c r="S614" s="517"/>
      <c r="T614" s="514"/>
      <c r="U614" s="153"/>
      <c r="V614" s="154"/>
      <c r="AK614" s="590"/>
      <c r="AL614" s="590"/>
      <c r="AM614" s="590"/>
      <c r="AN614" s="590"/>
      <c r="AO614" s="590"/>
      <c r="AP614" s="590"/>
      <c r="AQ614" s="590"/>
      <c r="AR614" s="590"/>
      <c r="AS614" s="590"/>
      <c r="AT614" s="590"/>
      <c r="AU614" s="590"/>
      <c r="AV614" s="590"/>
      <c r="AW614" s="590"/>
      <c r="AX614" s="590"/>
      <c r="AY614" s="590"/>
      <c r="AZ614" s="590"/>
      <c r="BA614" s="590"/>
      <c r="BB614" s="590"/>
      <c r="BC614" s="590"/>
      <c r="BD614" s="590"/>
      <c r="BE614" s="590"/>
      <c r="BF614" s="590"/>
      <c r="BG614" s="590"/>
      <c r="BH614" s="590"/>
      <c r="BI614" s="590"/>
      <c r="BJ614" s="590"/>
      <c r="BK614" s="590"/>
      <c r="BL614" s="590"/>
      <c r="BM614" s="590"/>
      <c r="BN614" s="590"/>
      <c r="BO614" s="590"/>
    </row>
    <row r="615" spans="1:67" s="155" customFormat="1" ht="18.75" customHeight="1" hidden="1">
      <c r="A615" s="513"/>
      <c r="B615" s="511" t="s">
        <v>453</v>
      </c>
      <c r="H615" s="518"/>
      <c r="I615" s="518"/>
      <c r="J615" s="518"/>
      <c r="K615" s="518"/>
      <c r="L615" s="518"/>
      <c r="M615" s="518"/>
      <c r="N615" s="518"/>
      <c r="O615" s="518"/>
      <c r="P615" s="518"/>
      <c r="Q615" s="518"/>
      <c r="R615" s="518"/>
      <c r="S615" s="518"/>
      <c r="T615" s="514"/>
      <c r="U615" s="153"/>
      <c r="V615" s="154"/>
      <c r="AK615" s="590"/>
      <c r="AL615" s="590"/>
      <c r="AM615" s="590"/>
      <c r="AN615" s="590"/>
      <c r="AO615" s="590"/>
      <c r="AP615" s="590"/>
      <c r="AQ615" s="590"/>
      <c r="AR615" s="590"/>
      <c r="AS615" s="590"/>
      <c r="AT615" s="590"/>
      <c r="AU615" s="590"/>
      <c r="AV615" s="590"/>
      <c r="AW615" s="590"/>
      <c r="AX615" s="590"/>
      <c r="AY615" s="590"/>
      <c r="AZ615" s="590"/>
      <c r="BA615" s="590"/>
      <c r="BB615" s="590"/>
      <c r="BC615" s="590"/>
      <c r="BD615" s="590"/>
      <c r="BE615" s="590"/>
      <c r="BF615" s="590"/>
      <c r="BG615" s="590"/>
      <c r="BH615" s="590"/>
      <c r="BI615" s="590"/>
      <c r="BJ615" s="590"/>
      <c r="BK615" s="590"/>
      <c r="BL615" s="590"/>
      <c r="BM615" s="590"/>
      <c r="BN615" s="590"/>
      <c r="BO615" s="590"/>
    </row>
    <row r="616" spans="1:67" s="149" customFormat="1" ht="18.75" customHeight="1" hidden="1">
      <c r="A616" s="161">
        <v>4</v>
      </c>
      <c r="B616" s="511" t="s">
        <v>454</v>
      </c>
      <c r="H616" s="1353" t="s">
        <v>167</v>
      </c>
      <c r="I616" s="1354"/>
      <c r="J616" s="1354"/>
      <c r="K616" s="1354"/>
      <c r="L616" s="1354"/>
      <c r="M616" s="1354"/>
      <c r="N616" s="1353" t="s">
        <v>168</v>
      </c>
      <c r="O616" s="1354"/>
      <c r="P616" s="1354"/>
      <c r="Q616" s="1354"/>
      <c r="R616" s="1354"/>
      <c r="S616" s="1354"/>
      <c r="T616" s="504"/>
      <c r="U616" s="118"/>
      <c r="V616" s="148"/>
      <c r="AK616" s="123"/>
      <c r="AL616" s="123"/>
      <c r="AM616" s="123"/>
      <c r="AN616" s="123"/>
      <c r="AO616" s="123"/>
      <c r="AP616" s="123"/>
      <c r="AQ616" s="123"/>
      <c r="AR616" s="123"/>
      <c r="AS616" s="123"/>
      <c r="AT616" s="123"/>
      <c r="AU616" s="123"/>
      <c r="AV616" s="123"/>
      <c r="AW616" s="123"/>
      <c r="AX616" s="123"/>
      <c r="AY616" s="123"/>
      <c r="AZ616" s="123"/>
      <c r="BA616" s="123"/>
      <c r="BB616" s="123"/>
      <c r="BC616" s="123"/>
      <c r="BD616" s="123"/>
      <c r="BE616" s="123"/>
      <c r="BF616" s="123"/>
      <c r="BG616" s="123"/>
      <c r="BH616" s="123"/>
      <c r="BI616" s="123"/>
      <c r="BJ616" s="123"/>
      <c r="BK616" s="123"/>
      <c r="BL616" s="123"/>
      <c r="BM616" s="123"/>
      <c r="BN616" s="123"/>
      <c r="BO616" s="123"/>
    </row>
    <row r="617" spans="1:67" s="155" customFormat="1" ht="18.75" customHeight="1" hidden="1">
      <c r="A617" s="513"/>
      <c r="B617" s="511" t="s">
        <v>455</v>
      </c>
      <c r="H617" s="1364"/>
      <c r="I617" s="1364"/>
      <c r="J617" s="1364"/>
      <c r="K617" s="1364"/>
      <c r="L617" s="1364"/>
      <c r="M617" s="1364"/>
      <c r="N617" s="1364">
        <v>1280866251</v>
      </c>
      <c r="O617" s="1364"/>
      <c r="P617" s="1364"/>
      <c r="Q617" s="1364"/>
      <c r="R617" s="1364"/>
      <c r="S617" s="1364"/>
      <c r="T617" s="514"/>
      <c r="U617" s="153"/>
      <c r="V617" s="154"/>
      <c r="AK617" s="590"/>
      <c r="AL617" s="590"/>
      <c r="AM617" s="590"/>
      <c r="AN617" s="590"/>
      <c r="AO617" s="590"/>
      <c r="AP617" s="590"/>
      <c r="AQ617" s="590"/>
      <c r="AR617" s="590"/>
      <c r="AS617" s="590"/>
      <c r="AT617" s="590"/>
      <c r="AU617" s="590"/>
      <c r="AV617" s="590"/>
      <c r="AW617" s="590"/>
      <c r="AX617" s="590"/>
      <c r="AY617" s="590"/>
      <c r="AZ617" s="590"/>
      <c r="BA617" s="590"/>
      <c r="BB617" s="590"/>
      <c r="BC617" s="590"/>
      <c r="BD617" s="590"/>
      <c r="BE617" s="590"/>
      <c r="BF617" s="590"/>
      <c r="BG617" s="590"/>
      <c r="BH617" s="590"/>
      <c r="BI617" s="590"/>
      <c r="BJ617" s="590"/>
      <c r="BK617" s="590"/>
      <c r="BL617" s="590"/>
      <c r="BM617" s="590"/>
      <c r="BN617" s="590"/>
      <c r="BO617" s="590"/>
    </row>
    <row r="618" spans="1:67" s="155" customFormat="1" ht="18.75" customHeight="1" hidden="1">
      <c r="A618" s="513"/>
      <c r="B618" s="511" t="s">
        <v>456</v>
      </c>
      <c r="H618" s="1364">
        <f>SUM(H619:M621)</f>
        <v>927137693</v>
      </c>
      <c r="I618" s="1364"/>
      <c r="J618" s="1364"/>
      <c r="K618" s="1364"/>
      <c r="L618" s="1364"/>
      <c r="M618" s="1364"/>
      <c r="N618" s="1364">
        <f>SUM(N619:S621)</f>
        <v>2000982117</v>
      </c>
      <c r="O618" s="1364"/>
      <c r="P618" s="1364"/>
      <c r="Q618" s="1364"/>
      <c r="R618" s="1364"/>
      <c r="S618" s="1364"/>
      <c r="T618" s="514"/>
      <c r="U618" s="153"/>
      <c r="V618" s="154"/>
      <c r="AK618" s="590"/>
      <c r="AL618" s="590"/>
      <c r="AM618" s="590"/>
      <c r="AN618" s="590"/>
      <c r="AO618" s="590"/>
      <c r="AP618" s="590"/>
      <c r="AQ618" s="590"/>
      <c r="AR618" s="590"/>
      <c r="AS618" s="590"/>
      <c r="AT618" s="590"/>
      <c r="AU618" s="590"/>
      <c r="AV618" s="590"/>
      <c r="AW618" s="590"/>
      <c r="AX618" s="590"/>
      <c r="AY618" s="590"/>
      <c r="AZ618" s="590"/>
      <c r="BA618" s="590"/>
      <c r="BB618" s="590"/>
      <c r="BC618" s="590"/>
      <c r="BD618" s="590"/>
      <c r="BE618" s="590"/>
      <c r="BF618" s="590"/>
      <c r="BG618" s="590"/>
      <c r="BH618" s="590"/>
      <c r="BI618" s="590"/>
      <c r="BJ618" s="590"/>
      <c r="BK618" s="590"/>
      <c r="BL618" s="590"/>
      <c r="BM618" s="590"/>
      <c r="BN618" s="590"/>
      <c r="BO618" s="590"/>
    </row>
    <row r="619" spans="1:67" s="155" customFormat="1" ht="18.75" customHeight="1" hidden="1">
      <c r="A619" s="513"/>
      <c r="B619" s="511" t="s">
        <v>457</v>
      </c>
      <c r="H619" s="1579"/>
      <c r="I619" s="1579"/>
      <c r="J619" s="1579"/>
      <c r="K619" s="1579"/>
      <c r="L619" s="1579"/>
      <c r="M619" s="1579"/>
      <c r="N619" s="1579">
        <v>477992366</v>
      </c>
      <c r="O619" s="1579"/>
      <c r="P619" s="1579"/>
      <c r="Q619" s="1579"/>
      <c r="R619" s="1579"/>
      <c r="S619" s="1579"/>
      <c r="T619" s="514"/>
      <c r="U619" s="153"/>
      <c r="V619" s="154"/>
      <c r="AK619" s="590"/>
      <c r="AL619" s="590"/>
      <c r="AM619" s="590"/>
      <c r="AN619" s="590"/>
      <c r="AO619" s="590"/>
      <c r="AP619" s="590"/>
      <c r="AQ619" s="590"/>
      <c r="AR619" s="590"/>
      <c r="AS619" s="590"/>
      <c r="AT619" s="590"/>
      <c r="AU619" s="590"/>
      <c r="AV619" s="590"/>
      <c r="AW619" s="590"/>
      <c r="AX619" s="590"/>
      <c r="AY619" s="590"/>
      <c r="AZ619" s="590"/>
      <c r="BA619" s="590"/>
      <c r="BB619" s="590"/>
      <c r="BC619" s="590"/>
      <c r="BD619" s="590"/>
      <c r="BE619" s="590"/>
      <c r="BF619" s="590"/>
      <c r="BG619" s="590"/>
      <c r="BH619" s="590"/>
      <c r="BI619" s="590"/>
      <c r="BJ619" s="590"/>
      <c r="BK619" s="590"/>
      <c r="BL619" s="590"/>
      <c r="BM619" s="590"/>
      <c r="BN619" s="590"/>
      <c r="BO619" s="590"/>
    </row>
    <row r="620" spans="1:67" s="155" customFormat="1" ht="18.75" customHeight="1" hidden="1">
      <c r="A620" s="513"/>
      <c r="B620" s="511" t="s">
        <v>458</v>
      </c>
      <c r="H620" s="1579">
        <v>927137693</v>
      </c>
      <c r="I620" s="1579"/>
      <c r="J620" s="1579"/>
      <c r="K620" s="1579"/>
      <c r="L620" s="1579"/>
      <c r="M620" s="1579"/>
      <c r="N620" s="1579">
        <v>927137693</v>
      </c>
      <c r="O620" s="1579"/>
      <c r="P620" s="1579"/>
      <c r="Q620" s="1579"/>
      <c r="R620" s="1579"/>
      <c r="S620" s="1579"/>
      <c r="T620" s="514"/>
      <c r="U620" s="153"/>
      <c r="V620" s="154"/>
      <c r="AK620" s="590"/>
      <c r="AL620" s="590"/>
      <c r="AM620" s="590"/>
      <c r="AN620" s="590"/>
      <c r="AO620" s="590"/>
      <c r="AP620" s="590"/>
      <c r="AQ620" s="590"/>
      <c r="AR620" s="590"/>
      <c r="AS620" s="590"/>
      <c r="AT620" s="590"/>
      <c r="AU620" s="590"/>
      <c r="AV620" s="590"/>
      <c r="AW620" s="590"/>
      <c r="AX620" s="590"/>
      <c r="AY620" s="590"/>
      <c r="AZ620" s="590"/>
      <c r="BA620" s="590"/>
      <c r="BB620" s="590"/>
      <c r="BC620" s="590"/>
      <c r="BD620" s="590"/>
      <c r="BE620" s="590"/>
      <c r="BF620" s="590"/>
      <c r="BG620" s="590"/>
      <c r="BH620" s="590"/>
      <c r="BI620" s="590"/>
      <c r="BJ620" s="590"/>
      <c r="BK620" s="590"/>
      <c r="BL620" s="590"/>
      <c r="BM620" s="590"/>
      <c r="BN620" s="590"/>
      <c r="BO620" s="590"/>
    </row>
    <row r="621" spans="1:67" s="155" customFormat="1" ht="17.25" customHeight="1" hidden="1">
      <c r="A621" s="513"/>
      <c r="B621" s="511" t="s">
        <v>459</v>
      </c>
      <c r="H621" s="1579"/>
      <c r="I621" s="1579"/>
      <c r="J621" s="1579"/>
      <c r="K621" s="1579"/>
      <c r="L621" s="1579"/>
      <c r="M621" s="1579"/>
      <c r="N621" s="1579">
        <v>595852058</v>
      </c>
      <c r="O621" s="1579"/>
      <c r="P621" s="1579"/>
      <c r="Q621" s="1579"/>
      <c r="R621" s="1579"/>
      <c r="S621" s="1579"/>
      <c r="T621" s="514"/>
      <c r="U621" s="153"/>
      <c r="V621" s="154"/>
      <c r="AK621" s="590"/>
      <c r="AL621" s="590"/>
      <c r="AM621" s="590"/>
      <c r="AN621" s="590"/>
      <c r="AO621" s="590"/>
      <c r="AP621" s="590"/>
      <c r="AQ621" s="590"/>
      <c r="AR621" s="590"/>
      <c r="AS621" s="590"/>
      <c r="AT621" s="590"/>
      <c r="AU621" s="590"/>
      <c r="AV621" s="590"/>
      <c r="AW621" s="590"/>
      <c r="AX621" s="590"/>
      <c r="AY621" s="590"/>
      <c r="AZ621" s="590"/>
      <c r="BA621" s="590"/>
      <c r="BB621" s="590"/>
      <c r="BC621" s="590"/>
      <c r="BD621" s="590"/>
      <c r="BE621" s="590"/>
      <c r="BF621" s="590"/>
      <c r="BG621" s="590"/>
      <c r="BH621" s="590"/>
      <c r="BI621" s="590"/>
      <c r="BJ621" s="590"/>
      <c r="BK621" s="590"/>
      <c r="BL621" s="590"/>
      <c r="BM621" s="590"/>
      <c r="BN621" s="590"/>
      <c r="BO621" s="590"/>
    </row>
    <row r="622" spans="1:67" s="149" customFormat="1" ht="17.25" customHeight="1" hidden="1">
      <c r="A622" s="161"/>
      <c r="C622" s="512" t="s">
        <v>1523</v>
      </c>
      <c r="H622" s="1352">
        <f>H618+H617</f>
        <v>927137693</v>
      </c>
      <c r="I622" s="1352"/>
      <c r="J622" s="1352"/>
      <c r="K622" s="1352"/>
      <c r="L622" s="1352"/>
      <c r="M622" s="1352"/>
      <c r="N622" s="1352">
        <f>N618+N617</f>
        <v>3281848368</v>
      </c>
      <c r="O622" s="1352"/>
      <c r="P622" s="1352"/>
      <c r="Q622" s="1352"/>
      <c r="R622" s="1352"/>
      <c r="S622" s="1352"/>
      <c r="T622" s="504"/>
      <c r="U622" s="118"/>
      <c r="V622" s="148"/>
      <c r="AK622" s="123"/>
      <c r="AL622" s="123"/>
      <c r="AM622" s="123"/>
      <c r="AN622" s="123"/>
      <c r="AO622" s="123"/>
      <c r="AP622" s="123"/>
      <c r="AQ622" s="123"/>
      <c r="AR622" s="123"/>
      <c r="AS622" s="123"/>
      <c r="AT622" s="123"/>
      <c r="AU622" s="123"/>
      <c r="AV622" s="123"/>
      <c r="AW622" s="123"/>
      <c r="AX622" s="123"/>
      <c r="AY622" s="123"/>
      <c r="AZ622" s="123"/>
      <c r="BA622" s="123"/>
      <c r="BB622" s="123"/>
      <c r="BC622" s="123"/>
      <c r="BD622" s="123"/>
      <c r="BE622" s="123"/>
      <c r="BF622" s="123"/>
      <c r="BG622" s="123"/>
      <c r="BH622" s="123"/>
      <c r="BI622" s="123"/>
      <c r="BJ622" s="123"/>
      <c r="BK622" s="123"/>
      <c r="BL622" s="123"/>
      <c r="BM622" s="123"/>
      <c r="BN622" s="123"/>
      <c r="BO622" s="123"/>
    </row>
    <row r="623" spans="1:67" s="149" customFormat="1" ht="17.25" customHeight="1" hidden="1">
      <c r="A623" s="161"/>
      <c r="C623" s="161"/>
      <c r="H623" s="515"/>
      <c r="I623" s="515"/>
      <c r="J623" s="515"/>
      <c r="K623" s="515"/>
      <c r="L623" s="515"/>
      <c r="M623" s="515"/>
      <c r="N623" s="515"/>
      <c r="O623" s="515"/>
      <c r="P623" s="515"/>
      <c r="Q623" s="515"/>
      <c r="R623" s="515"/>
      <c r="S623" s="515"/>
      <c r="T623" s="504"/>
      <c r="U623" s="118"/>
      <c r="V623" s="148"/>
      <c r="AK623" s="123"/>
      <c r="AL623" s="123"/>
      <c r="AM623" s="123"/>
      <c r="AN623" s="123"/>
      <c r="AO623" s="123"/>
      <c r="AP623" s="123"/>
      <c r="AQ623" s="123"/>
      <c r="AR623" s="123"/>
      <c r="AS623" s="123"/>
      <c r="AT623" s="123"/>
      <c r="AU623" s="123"/>
      <c r="AV623" s="123"/>
      <c r="AW623" s="123"/>
      <c r="AX623" s="123"/>
      <c r="AY623" s="123"/>
      <c r="AZ623" s="123"/>
      <c r="BA623" s="123"/>
      <c r="BB623" s="123"/>
      <c r="BC623" s="123"/>
      <c r="BD623" s="123"/>
      <c r="BE623" s="123"/>
      <c r="BF623" s="123"/>
      <c r="BG623" s="123"/>
      <c r="BH623" s="123"/>
      <c r="BI623" s="123"/>
      <c r="BJ623" s="123"/>
      <c r="BK623" s="123"/>
      <c r="BL623" s="123"/>
      <c r="BM623" s="123"/>
      <c r="BN623" s="123"/>
      <c r="BO623" s="123"/>
    </row>
    <row r="624" spans="1:67" s="149" customFormat="1" ht="17.25" customHeight="1" hidden="1">
      <c r="A624" s="161"/>
      <c r="C624" s="161"/>
      <c r="H624" s="515"/>
      <c r="I624" s="515"/>
      <c r="J624" s="515"/>
      <c r="K624" s="515"/>
      <c r="L624" s="515"/>
      <c r="M624" s="515"/>
      <c r="N624" s="515"/>
      <c r="O624" s="515"/>
      <c r="P624" s="515"/>
      <c r="Q624" s="515"/>
      <c r="R624" s="515"/>
      <c r="S624" s="515"/>
      <c r="T624" s="504"/>
      <c r="U624" s="118"/>
      <c r="V624" s="148"/>
      <c r="AK624" s="123"/>
      <c r="AL624" s="123"/>
      <c r="AM624" s="123"/>
      <c r="AN624" s="123"/>
      <c r="AO624" s="123"/>
      <c r="AP624" s="123"/>
      <c r="AQ624" s="123"/>
      <c r="AR624" s="123"/>
      <c r="AS624" s="123"/>
      <c r="AT624" s="123"/>
      <c r="AU624" s="123"/>
      <c r="AV624" s="123"/>
      <c r="AW624" s="123"/>
      <c r="AX624" s="123"/>
      <c r="AY624" s="123"/>
      <c r="AZ624" s="123"/>
      <c r="BA624" s="123"/>
      <c r="BB624" s="123"/>
      <c r="BC624" s="123"/>
      <c r="BD624" s="123"/>
      <c r="BE624" s="123"/>
      <c r="BF624" s="123"/>
      <c r="BG624" s="123"/>
      <c r="BH624" s="123"/>
      <c r="BI624" s="123"/>
      <c r="BJ624" s="123"/>
      <c r="BK624" s="123"/>
      <c r="BL624" s="123"/>
      <c r="BM624" s="123"/>
      <c r="BN624" s="123"/>
      <c r="BO624" s="123"/>
    </row>
    <row r="625" spans="1:67" s="155" customFormat="1" ht="17.25" customHeight="1" hidden="1">
      <c r="A625" s="161">
        <v>5</v>
      </c>
      <c r="B625" s="511" t="s">
        <v>460</v>
      </c>
      <c r="H625" s="1353" t="s">
        <v>167</v>
      </c>
      <c r="I625" s="1354"/>
      <c r="J625" s="1354"/>
      <c r="K625" s="1354"/>
      <c r="L625" s="1354"/>
      <c r="M625" s="1354"/>
      <c r="N625" s="1353" t="s">
        <v>168</v>
      </c>
      <c r="O625" s="1354"/>
      <c r="P625" s="1354"/>
      <c r="Q625" s="1354"/>
      <c r="R625" s="1354"/>
      <c r="S625" s="1354"/>
      <c r="T625" s="514"/>
      <c r="U625" s="153"/>
      <c r="V625" s="154"/>
      <c r="AK625" s="590"/>
      <c r="AL625" s="590"/>
      <c r="AM625" s="590"/>
      <c r="AN625" s="590"/>
      <c r="AO625" s="590"/>
      <c r="AP625" s="590"/>
      <c r="AQ625" s="590"/>
      <c r="AR625" s="590"/>
      <c r="AS625" s="590"/>
      <c r="AT625" s="590"/>
      <c r="AU625" s="590"/>
      <c r="AV625" s="590"/>
      <c r="AW625" s="590"/>
      <c r="AX625" s="590"/>
      <c r="AY625" s="590"/>
      <c r="AZ625" s="590"/>
      <c r="BA625" s="590"/>
      <c r="BB625" s="590"/>
      <c r="BC625" s="590"/>
      <c r="BD625" s="590"/>
      <c r="BE625" s="590"/>
      <c r="BF625" s="590"/>
      <c r="BG625" s="590"/>
      <c r="BH625" s="590"/>
      <c r="BI625" s="590"/>
      <c r="BJ625" s="590"/>
      <c r="BK625" s="590"/>
      <c r="BL625" s="590"/>
      <c r="BM625" s="590"/>
      <c r="BN625" s="590"/>
      <c r="BO625" s="590"/>
    </row>
    <row r="626" spans="1:67" s="155" customFormat="1" ht="17.25" customHeight="1" hidden="1">
      <c r="A626" s="513"/>
      <c r="B626" s="511" t="s">
        <v>461</v>
      </c>
      <c r="H626" s="1364"/>
      <c r="I626" s="1364"/>
      <c r="J626" s="1364"/>
      <c r="K626" s="1364"/>
      <c r="L626" s="1364"/>
      <c r="M626" s="1364"/>
      <c r="N626" s="1364"/>
      <c r="O626" s="1364"/>
      <c r="P626" s="1364"/>
      <c r="Q626" s="1364"/>
      <c r="R626" s="1364"/>
      <c r="S626" s="1364"/>
      <c r="T626" s="514"/>
      <c r="U626" s="153"/>
      <c r="V626" s="154"/>
      <c r="AK626" s="590"/>
      <c r="AL626" s="590"/>
      <c r="AM626" s="590"/>
      <c r="AN626" s="590"/>
      <c r="AO626" s="590"/>
      <c r="AP626" s="590"/>
      <c r="AQ626" s="590"/>
      <c r="AR626" s="590"/>
      <c r="AS626" s="590"/>
      <c r="AT626" s="590"/>
      <c r="AU626" s="590"/>
      <c r="AV626" s="590"/>
      <c r="AW626" s="590"/>
      <c r="AX626" s="590"/>
      <c r="AY626" s="590"/>
      <c r="AZ626" s="590"/>
      <c r="BA626" s="590"/>
      <c r="BB626" s="590"/>
      <c r="BC626" s="590"/>
      <c r="BD626" s="590"/>
      <c r="BE626" s="590"/>
      <c r="BF626" s="590"/>
      <c r="BG626" s="590"/>
      <c r="BH626" s="590"/>
      <c r="BI626" s="590"/>
      <c r="BJ626" s="590"/>
      <c r="BK626" s="590"/>
      <c r="BL626" s="590"/>
      <c r="BM626" s="590"/>
      <c r="BN626" s="590"/>
      <c r="BO626" s="590"/>
    </row>
    <row r="627" spans="1:67" s="155" customFormat="1" ht="17.25" customHeight="1" hidden="1">
      <c r="A627" s="513"/>
      <c r="B627" s="511" t="s">
        <v>462</v>
      </c>
      <c r="H627" s="1364"/>
      <c r="I627" s="1364"/>
      <c r="J627" s="1364"/>
      <c r="K627" s="1364"/>
      <c r="L627" s="1364"/>
      <c r="M627" s="1364"/>
      <c r="N627" s="1364"/>
      <c r="O627" s="1364"/>
      <c r="P627" s="1364"/>
      <c r="Q627" s="1364"/>
      <c r="R627" s="1364"/>
      <c r="S627" s="1364"/>
      <c r="T627" s="514"/>
      <c r="U627" s="153"/>
      <c r="V627" s="154"/>
      <c r="AK627" s="590"/>
      <c r="AL627" s="590"/>
      <c r="AM627" s="590"/>
      <c r="AN627" s="590"/>
      <c r="AO627" s="590"/>
      <c r="AP627" s="590"/>
      <c r="AQ627" s="590"/>
      <c r="AR627" s="590"/>
      <c r="AS627" s="590"/>
      <c r="AT627" s="590"/>
      <c r="AU627" s="590"/>
      <c r="AV627" s="590"/>
      <c r="AW627" s="590"/>
      <c r="AX627" s="590"/>
      <c r="AY627" s="590"/>
      <c r="AZ627" s="590"/>
      <c r="BA627" s="590"/>
      <c r="BB627" s="590"/>
      <c r="BC627" s="590"/>
      <c r="BD627" s="590"/>
      <c r="BE627" s="590"/>
      <c r="BF627" s="590"/>
      <c r="BG627" s="590"/>
      <c r="BH627" s="590"/>
      <c r="BI627" s="590"/>
      <c r="BJ627" s="590"/>
      <c r="BK627" s="590"/>
      <c r="BL627" s="590"/>
      <c r="BM627" s="590"/>
      <c r="BN627" s="590"/>
      <c r="BO627" s="590"/>
    </row>
    <row r="628" spans="1:67" s="155" customFormat="1" ht="17.25" customHeight="1" hidden="1">
      <c r="A628" s="513"/>
      <c r="B628" s="511" t="s">
        <v>463</v>
      </c>
      <c r="H628" s="1364"/>
      <c r="I628" s="1364"/>
      <c r="J628" s="1364"/>
      <c r="K628" s="1364"/>
      <c r="L628" s="1364"/>
      <c r="M628" s="1364"/>
      <c r="N628" s="1364"/>
      <c r="O628" s="1364"/>
      <c r="P628" s="1364"/>
      <c r="Q628" s="1364"/>
      <c r="R628" s="1364"/>
      <c r="S628" s="1364"/>
      <c r="T628" s="514"/>
      <c r="U628" s="153"/>
      <c r="V628" s="154"/>
      <c r="AK628" s="590"/>
      <c r="AL628" s="590"/>
      <c r="AM628" s="590"/>
      <c r="AN628" s="590"/>
      <c r="AO628" s="590"/>
      <c r="AP628" s="590"/>
      <c r="AQ628" s="590"/>
      <c r="AR628" s="590"/>
      <c r="AS628" s="590"/>
      <c r="AT628" s="590"/>
      <c r="AU628" s="590"/>
      <c r="AV628" s="590"/>
      <c r="AW628" s="590"/>
      <c r="AX628" s="590"/>
      <c r="AY628" s="590"/>
      <c r="AZ628" s="590"/>
      <c r="BA628" s="590"/>
      <c r="BB628" s="590"/>
      <c r="BC628" s="590"/>
      <c r="BD628" s="590"/>
      <c r="BE628" s="590"/>
      <c r="BF628" s="590"/>
      <c r="BG628" s="590"/>
      <c r="BH628" s="590"/>
      <c r="BI628" s="590"/>
      <c r="BJ628" s="590"/>
      <c r="BK628" s="590"/>
      <c r="BL628" s="590"/>
      <c r="BM628" s="590"/>
      <c r="BN628" s="590"/>
      <c r="BO628" s="590"/>
    </row>
    <row r="629" spans="1:67" s="155" customFormat="1" ht="17.25" customHeight="1" hidden="1">
      <c r="A629" s="513"/>
      <c r="B629" s="511" t="s">
        <v>464</v>
      </c>
      <c r="H629" s="1364"/>
      <c r="I629" s="1364"/>
      <c r="J629" s="1364"/>
      <c r="K629" s="1364"/>
      <c r="L629" s="1364"/>
      <c r="M629" s="1364"/>
      <c r="N629" s="1364"/>
      <c r="O629" s="1364"/>
      <c r="P629" s="1364"/>
      <c r="Q629" s="1364"/>
      <c r="R629" s="1364"/>
      <c r="S629" s="1364"/>
      <c r="T629" s="514"/>
      <c r="U629" s="153"/>
      <c r="V629" s="154"/>
      <c r="AK629" s="590"/>
      <c r="AL629" s="590"/>
      <c r="AM629" s="590"/>
      <c r="AN629" s="590"/>
      <c r="AO629" s="590"/>
      <c r="AP629" s="590"/>
      <c r="AQ629" s="590"/>
      <c r="AR629" s="590"/>
      <c r="AS629" s="590"/>
      <c r="AT629" s="590"/>
      <c r="AU629" s="590"/>
      <c r="AV629" s="590"/>
      <c r="AW629" s="590"/>
      <c r="AX629" s="590"/>
      <c r="AY629" s="590"/>
      <c r="AZ629" s="590"/>
      <c r="BA629" s="590"/>
      <c r="BB629" s="590"/>
      <c r="BC629" s="590"/>
      <c r="BD629" s="590"/>
      <c r="BE629" s="590"/>
      <c r="BF629" s="590"/>
      <c r="BG629" s="590"/>
      <c r="BH629" s="590"/>
      <c r="BI629" s="590"/>
      <c r="BJ629" s="590"/>
      <c r="BK629" s="590"/>
      <c r="BL629" s="590"/>
      <c r="BM629" s="590"/>
      <c r="BN629" s="590"/>
      <c r="BO629" s="590"/>
    </row>
    <row r="630" spans="1:67" s="155" customFormat="1" ht="17.25" customHeight="1" hidden="1">
      <c r="A630" s="513"/>
      <c r="B630" s="511" t="s">
        <v>465</v>
      </c>
      <c r="H630" s="1364"/>
      <c r="I630" s="1364"/>
      <c r="J630" s="1364"/>
      <c r="K630" s="1364"/>
      <c r="L630" s="1364"/>
      <c r="M630" s="1364"/>
      <c r="N630" s="1364"/>
      <c r="O630" s="1364"/>
      <c r="P630" s="1364"/>
      <c r="Q630" s="1364"/>
      <c r="R630" s="1364"/>
      <c r="S630" s="1364"/>
      <c r="T630" s="514"/>
      <c r="U630" s="153"/>
      <c r="V630" s="154"/>
      <c r="AK630" s="590"/>
      <c r="AL630" s="590"/>
      <c r="AM630" s="590"/>
      <c r="AN630" s="590"/>
      <c r="AO630" s="590"/>
      <c r="AP630" s="590"/>
      <c r="AQ630" s="590"/>
      <c r="AR630" s="590"/>
      <c r="AS630" s="590"/>
      <c r="AT630" s="590"/>
      <c r="AU630" s="590"/>
      <c r="AV630" s="590"/>
      <c r="AW630" s="590"/>
      <c r="AX630" s="590"/>
      <c r="AY630" s="590"/>
      <c r="AZ630" s="590"/>
      <c r="BA630" s="590"/>
      <c r="BB630" s="590"/>
      <c r="BC630" s="590"/>
      <c r="BD630" s="590"/>
      <c r="BE630" s="590"/>
      <c r="BF630" s="590"/>
      <c r="BG630" s="590"/>
      <c r="BH630" s="590"/>
      <c r="BI630" s="590"/>
      <c r="BJ630" s="590"/>
      <c r="BK630" s="590"/>
      <c r="BL630" s="590"/>
      <c r="BM630" s="590"/>
      <c r="BN630" s="590"/>
      <c r="BO630" s="590"/>
    </row>
    <row r="631" spans="1:67" s="155" customFormat="1" ht="17.25" customHeight="1" hidden="1">
      <c r="A631" s="513"/>
      <c r="B631" s="511" t="s">
        <v>1574</v>
      </c>
      <c r="H631" s="1364"/>
      <c r="I631" s="1364"/>
      <c r="J631" s="1364"/>
      <c r="K631" s="1364"/>
      <c r="L631" s="1364"/>
      <c r="M631" s="1364"/>
      <c r="N631" s="1364"/>
      <c r="O631" s="1364"/>
      <c r="P631" s="1364"/>
      <c r="Q631" s="1364"/>
      <c r="R631" s="1364"/>
      <c r="S631" s="1364"/>
      <c r="T631" s="514"/>
      <c r="U631" s="153"/>
      <c r="V631" s="154"/>
      <c r="AK631" s="590"/>
      <c r="AL631" s="590"/>
      <c r="AM631" s="590"/>
      <c r="AN631" s="590"/>
      <c r="AO631" s="590"/>
      <c r="AP631" s="590"/>
      <c r="AQ631" s="590"/>
      <c r="AR631" s="590"/>
      <c r="AS631" s="590"/>
      <c r="AT631" s="590"/>
      <c r="AU631" s="590"/>
      <c r="AV631" s="590"/>
      <c r="AW631" s="590"/>
      <c r="AX631" s="590"/>
      <c r="AY631" s="590"/>
      <c r="AZ631" s="590"/>
      <c r="BA631" s="590"/>
      <c r="BB631" s="590"/>
      <c r="BC631" s="590"/>
      <c r="BD631" s="590"/>
      <c r="BE631" s="590"/>
      <c r="BF631" s="590"/>
      <c r="BG631" s="590"/>
      <c r="BH631" s="590"/>
      <c r="BI631" s="590"/>
      <c r="BJ631" s="590"/>
      <c r="BK631" s="590"/>
      <c r="BL631" s="590"/>
      <c r="BM631" s="590"/>
      <c r="BN631" s="590"/>
      <c r="BO631" s="590"/>
    </row>
    <row r="632" spans="1:67" s="155" customFormat="1" ht="17.25" customHeight="1" hidden="1">
      <c r="A632" s="513"/>
      <c r="B632" s="511" t="s">
        <v>466</v>
      </c>
      <c r="H632" s="1364"/>
      <c r="I632" s="1364"/>
      <c r="J632" s="1364"/>
      <c r="K632" s="1364"/>
      <c r="L632" s="1364"/>
      <c r="M632" s="1364"/>
      <c r="N632" s="1364"/>
      <c r="O632" s="1364"/>
      <c r="P632" s="1364"/>
      <c r="Q632" s="1364"/>
      <c r="R632" s="1364"/>
      <c r="S632" s="1364"/>
      <c r="T632" s="514"/>
      <c r="U632" s="153"/>
      <c r="V632" s="154"/>
      <c r="AK632" s="590"/>
      <c r="AL632" s="590"/>
      <c r="AM632" s="590"/>
      <c r="AN632" s="590"/>
      <c r="AO632" s="590"/>
      <c r="AP632" s="590"/>
      <c r="AQ632" s="590"/>
      <c r="AR632" s="590"/>
      <c r="AS632" s="590"/>
      <c r="AT632" s="590"/>
      <c r="AU632" s="590"/>
      <c r="AV632" s="590"/>
      <c r="AW632" s="590"/>
      <c r="AX632" s="590"/>
      <c r="AY632" s="590"/>
      <c r="AZ632" s="590"/>
      <c r="BA632" s="590"/>
      <c r="BB632" s="590"/>
      <c r="BC632" s="590"/>
      <c r="BD632" s="590"/>
      <c r="BE632" s="590"/>
      <c r="BF632" s="590"/>
      <c r="BG632" s="590"/>
      <c r="BH632" s="590"/>
      <c r="BI632" s="590"/>
      <c r="BJ632" s="590"/>
      <c r="BK632" s="590"/>
      <c r="BL632" s="590"/>
      <c r="BM632" s="590"/>
      <c r="BN632" s="590"/>
      <c r="BO632" s="590"/>
    </row>
    <row r="633" spans="1:67" s="155" customFormat="1" ht="17.25" customHeight="1" hidden="1">
      <c r="A633" s="513"/>
      <c r="B633" s="511" t="s">
        <v>467</v>
      </c>
      <c r="H633" s="1364"/>
      <c r="I633" s="1364"/>
      <c r="J633" s="1364"/>
      <c r="K633" s="1364"/>
      <c r="L633" s="1364"/>
      <c r="M633" s="1364"/>
      <c r="N633" s="1364"/>
      <c r="O633" s="1364"/>
      <c r="P633" s="1364"/>
      <c r="Q633" s="1364"/>
      <c r="R633" s="1364"/>
      <c r="S633" s="1364"/>
      <c r="T633" s="514"/>
      <c r="U633" s="153"/>
      <c r="V633" s="154"/>
      <c r="AK633" s="590"/>
      <c r="AL633" s="590"/>
      <c r="AM633" s="590"/>
      <c r="AN633" s="590"/>
      <c r="AO633" s="590"/>
      <c r="AP633" s="590"/>
      <c r="AQ633" s="590"/>
      <c r="AR633" s="590"/>
      <c r="AS633" s="590"/>
      <c r="AT633" s="590"/>
      <c r="AU633" s="590"/>
      <c r="AV633" s="590"/>
      <c r="AW633" s="590"/>
      <c r="AX633" s="590"/>
      <c r="AY633" s="590"/>
      <c r="AZ633" s="590"/>
      <c r="BA633" s="590"/>
      <c r="BB633" s="590"/>
      <c r="BC633" s="590"/>
      <c r="BD633" s="590"/>
      <c r="BE633" s="590"/>
      <c r="BF633" s="590"/>
      <c r="BG633" s="590"/>
      <c r="BH633" s="590"/>
      <c r="BI633" s="590"/>
      <c r="BJ633" s="590"/>
      <c r="BK633" s="590"/>
      <c r="BL633" s="590"/>
      <c r="BM633" s="590"/>
      <c r="BN633" s="590"/>
      <c r="BO633" s="590"/>
    </row>
    <row r="634" spans="1:67" s="149" customFormat="1" ht="17.25" customHeight="1" hidden="1">
      <c r="A634" s="161"/>
      <c r="C634" s="511" t="s">
        <v>1523</v>
      </c>
      <c r="H634" s="1352"/>
      <c r="I634" s="1352"/>
      <c r="J634" s="1352"/>
      <c r="K634" s="1352"/>
      <c r="L634" s="1352"/>
      <c r="M634" s="1352"/>
      <c r="N634" s="1352"/>
      <c r="O634" s="1352"/>
      <c r="P634" s="1352"/>
      <c r="Q634" s="1352"/>
      <c r="R634" s="1352"/>
      <c r="S634" s="1352"/>
      <c r="T634" s="504"/>
      <c r="U634" s="118"/>
      <c r="V634" s="148"/>
      <c r="AK634" s="123"/>
      <c r="AL634" s="123"/>
      <c r="AM634" s="123"/>
      <c r="AN634" s="123"/>
      <c r="AO634" s="123"/>
      <c r="AP634" s="123"/>
      <c r="AQ634" s="123"/>
      <c r="AR634" s="123"/>
      <c r="AS634" s="123"/>
      <c r="AT634" s="123"/>
      <c r="AU634" s="123"/>
      <c r="AV634" s="123"/>
      <c r="AW634" s="123"/>
      <c r="AX634" s="123"/>
      <c r="AY634" s="123"/>
      <c r="AZ634" s="123"/>
      <c r="BA634" s="123"/>
      <c r="BB634" s="123"/>
      <c r="BC634" s="123"/>
      <c r="BD634" s="123"/>
      <c r="BE634" s="123"/>
      <c r="BF634" s="123"/>
      <c r="BG634" s="123"/>
      <c r="BH634" s="123"/>
      <c r="BI634" s="123"/>
      <c r="BJ634" s="123"/>
      <c r="BK634" s="123"/>
      <c r="BL634" s="123"/>
      <c r="BM634" s="123"/>
      <c r="BN634" s="123"/>
      <c r="BO634" s="123"/>
    </row>
    <row r="635" spans="1:67" s="149" customFormat="1" ht="17.25" customHeight="1" hidden="1">
      <c r="A635" s="161"/>
      <c r="H635" s="515"/>
      <c r="I635" s="515"/>
      <c r="J635" s="515"/>
      <c r="K635" s="515"/>
      <c r="L635" s="515"/>
      <c r="M635" s="515"/>
      <c r="N635" s="515"/>
      <c r="O635" s="515"/>
      <c r="P635" s="515"/>
      <c r="Q635" s="515"/>
      <c r="R635" s="515"/>
      <c r="S635" s="515"/>
      <c r="T635" s="504"/>
      <c r="U635" s="118"/>
      <c r="V635" s="148"/>
      <c r="AK635" s="123"/>
      <c r="AL635" s="123"/>
      <c r="AM635" s="123"/>
      <c r="AN635" s="123"/>
      <c r="AO635" s="123"/>
      <c r="AP635" s="123"/>
      <c r="AQ635" s="123"/>
      <c r="AR635" s="123"/>
      <c r="AS635" s="123"/>
      <c r="AT635" s="123"/>
      <c r="AU635" s="123"/>
      <c r="AV635" s="123"/>
      <c r="AW635" s="123"/>
      <c r="AX635" s="123"/>
      <c r="AY635" s="123"/>
      <c r="AZ635" s="123"/>
      <c r="BA635" s="123"/>
      <c r="BB635" s="123"/>
      <c r="BC635" s="123"/>
      <c r="BD635" s="123"/>
      <c r="BE635" s="123"/>
      <c r="BF635" s="123"/>
      <c r="BG635" s="123"/>
      <c r="BH635" s="123"/>
      <c r="BI635" s="123"/>
      <c r="BJ635" s="123"/>
      <c r="BK635" s="123"/>
      <c r="BL635" s="123"/>
      <c r="BM635" s="123"/>
      <c r="BN635" s="123"/>
      <c r="BO635" s="123"/>
    </row>
    <row r="636" spans="1:67" s="149" customFormat="1" ht="17.25" customHeight="1" hidden="1">
      <c r="A636" s="161"/>
      <c r="H636" s="515"/>
      <c r="I636" s="515"/>
      <c r="J636" s="515"/>
      <c r="K636" s="515"/>
      <c r="L636" s="515"/>
      <c r="M636" s="515"/>
      <c r="N636" s="515"/>
      <c r="O636" s="515"/>
      <c r="P636" s="515"/>
      <c r="Q636" s="515"/>
      <c r="R636" s="515"/>
      <c r="S636" s="515"/>
      <c r="T636" s="504"/>
      <c r="U636" s="118"/>
      <c r="V636" s="148"/>
      <c r="AK636" s="123"/>
      <c r="AL636" s="123"/>
      <c r="AM636" s="123"/>
      <c r="AN636" s="123"/>
      <c r="AO636" s="123"/>
      <c r="AP636" s="123"/>
      <c r="AQ636" s="123"/>
      <c r="AR636" s="123"/>
      <c r="AS636" s="123"/>
      <c r="AT636" s="123"/>
      <c r="AU636" s="123"/>
      <c r="AV636" s="123"/>
      <c r="AW636" s="123"/>
      <c r="AX636" s="123"/>
      <c r="AY636" s="123"/>
      <c r="AZ636" s="123"/>
      <c r="BA636" s="123"/>
      <c r="BB636" s="123"/>
      <c r="BC636" s="123"/>
      <c r="BD636" s="123"/>
      <c r="BE636" s="123"/>
      <c r="BF636" s="123"/>
      <c r="BG636" s="123"/>
      <c r="BH636" s="123"/>
      <c r="BI636" s="123"/>
      <c r="BJ636" s="123"/>
      <c r="BK636" s="123"/>
      <c r="BL636" s="123"/>
      <c r="BM636" s="123"/>
      <c r="BN636" s="123"/>
      <c r="BO636" s="123"/>
    </row>
    <row r="637" spans="1:67" s="149" customFormat="1" ht="17.25" customHeight="1" hidden="1">
      <c r="A637" s="161"/>
      <c r="H637" s="515"/>
      <c r="I637" s="515"/>
      <c r="J637" s="515"/>
      <c r="K637" s="515"/>
      <c r="L637" s="515"/>
      <c r="M637" s="515"/>
      <c r="N637" s="515"/>
      <c r="O637" s="515"/>
      <c r="P637" s="515"/>
      <c r="Q637" s="515"/>
      <c r="R637" s="515"/>
      <c r="S637" s="515"/>
      <c r="T637" s="504"/>
      <c r="U637" s="118"/>
      <c r="V637" s="148"/>
      <c r="AK637" s="123"/>
      <c r="AL637" s="123"/>
      <c r="AM637" s="123"/>
      <c r="AN637" s="123"/>
      <c r="AO637" s="123"/>
      <c r="AP637" s="123"/>
      <c r="AQ637" s="123"/>
      <c r="AR637" s="123"/>
      <c r="AS637" s="123"/>
      <c r="AT637" s="123"/>
      <c r="AU637" s="123"/>
      <c r="AV637" s="123"/>
      <c r="AW637" s="123"/>
      <c r="AX637" s="123"/>
      <c r="AY637" s="123"/>
      <c r="AZ637" s="123"/>
      <c r="BA637" s="123"/>
      <c r="BB637" s="123"/>
      <c r="BC637" s="123"/>
      <c r="BD637" s="123"/>
      <c r="BE637" s="123"/>
      <c r="BF637" s="123"/>
      <c r="BG637" s="123"/>
      <c r="BH637" s="123"/>
      <c r="BI637" s="123"/>
      <c r="BJ637" s="123"/>
      <c r="BK637" s="123"/>
      <c r="BL637" s="123"/>
      <c r="BM637" s="123"/>
      <c r="BN637" s="123"/>
      <c r="BO637" s="123"/>
    </row>
    <row r="638" spans="1:67" s="149" customFormat="1" ht="17.25" customHeight="1" hidden="1">
      <c r="A638" s="161"/>
      <c r="H638" s="515"/>
      <c r="I638" s="515"/>
      <c r="J638" s="515"/>
      <c r="K638" s="515"/>
      <c r="L638" s="515"/>
      <c r="M638" s="515"/>
      <c r="N638" s="515"/>
      <c r="O638" s="515"/>
      <c r="P638" s="515"/>
      <c r="Q638" s="515"/>
      <c r="R638" s="515"/>
      <c r="S638" s="515"/>
      <c r="T638" s="504"/>
      <c r="U638" s="118"/>
      <c r="V638" s="148"/>
      <c r="AK638" s="123"/>
      <c r="AL638" s="123"/>
      <c r="AM638" s="123"/>
      <c r="AN638" s="123"/>
      <c r="AO638" s="123"/>
      <c r="AP638" s="123"/>
      <c r="AQ638" s="123"/>
      <c r="AR638" s="123"/>
      <c r="AS638" s="123"/>
      <c r="AT638" s="123"/>
      <c r="AU638" s="123"/>
      <c r="AV638" s="123"/>
      <c r="AW638" s="123"/>
      <c r="AX638" s="123"/>
      <c r="AY638" s="123"/>
      <c r="AZ638" s="123"/>
      <c r="BA638" s="123"/>
      <c r="BB638" s="123"/>
      <c r="BC638" s="123"/>
      <c r="BD638" s="123"/>
      <c r="BE638" s="123"/>
      <c r="BF638" s="123"/>
      <c r="BG638" s="123"/>
      <c r="BH638" s="123"/>
      <c r="BI638" s="123"/>
      <c r="BJ638" s="123"/>
      <c r="BK638" s="123"/>
      <c r="BL638" s="123"/>
      <c r="BM638" s="123"/>
      <c r="BN638" s="123"/>
      <c r="BO638" s="123"/>
    </row>
    <row r="639" spans="1:67" s="149" customFormat="1" ht="17.25" customHeight="1" hidden="1">
      <c r="A639" s="161"/>
      <c r="H639" s="515"/>
      <c r="I639" s="515"/>
      <c r="J639" s="515"/>
      <c r="K639" s="515"/>
      <c r="L639" s="515"/>
      <c r="M639" s="515"/>
      <c r="N639" s="515"/>
      <c r="O639" s="515"/>
      <c r="P639" s="515"/>
      <c r="Q639" s="515"/>
      <c r="R639" s="515"/>
      <c r="S639" s="515"/>
      <c r="T639" s="504"/>
      <c r="U639" s="118"/>
      <c r="V639" s="148"/>
      <c r="AK639" s="123"/>
      <c r="AL639" s="123"/>
      <c r="AM639" s="123"/>
      <c r="AN639" s="123"/>
      <c r="AO639" s="123"/>
      <c r="AP639" s="123"/>
      <c r="AQ639" s="123"/>
      <c r="AR639" s="123"/>
      <c r="AS639" s="123"/>
      <c r="AT639" s="123"/>
      <c r="AU639" s="123"/>
      <c r="AV639" s="123"/>
      <c r="AW639" s="123"/>
      <c r="AX639" s="123"/>
      <c r="AY639" s="123"/>
      <c r="AZ639" s="123"/>
      <c r="BA639" s="123"/>
      <c r="BB639" s="123"/>
      <c r="BC639" s="123"/>
      <c r="BD639" s="123"/>
      <c r="BE639" s="123"/>
      <c r="BF639" s="123"/>
      <c r="BG639" s="123"/>
      <c r="BH639" s="123"/>
      <c r="BI639" s="123"/>
      <c r="BJ639" s="123"/>
      <c r="BK639" s="123"/>
      <c r="BL639" s="123"/>
      <c r="BM639" s="123"/>
      <c r="BN639" s="123"/>
      <c r="BO639" s="123"/>
    </row>
    <row r="640" spans="1:67" s="117" customFormat="1" ht="17.25" customHeight="1" hidden="1">
      <c r="A640" s="340"/>
      <c r="H640" s="340"/>
      <c r="I640" s="340"/>
      <c r="J640" s="340"/>
      <c r="K640" s="340"/>
      <c r="L640" s="340"/>
      <c r="M640" s="340"/>
      <c r="N640" s="340"/>
      <c r="O640" s="340"/>
      <c r="P640" s="340"/>
      <c r="Q640" s="340"/>
      <c r="R640" s="340"/>
      <c r="S640" s="340"/>
      <c r="T640" s="134"/>
      <c r="U640" s="519"/>
      <c r="V640" s="116"/>
      <c r="AK640" s="181"/>
      <c r="AL640" s="181"/>
      <c r="AM640" s="181"/>
      <c r="AN640" s="181"/>
      <c r="AO640" s="181"/>
      <c r="AP640" s="181"/>
      <c r="AQ640" s="181"/>
      <c r="AR640" s="181"/>
      <c r="AS640" s="181"/>
      <c r="AT640" s="181"/>
      <c r="AU640" s="181"/>
      <c r="AV640" s="181"/>
      <c r="AW640" s="181"/>
      <c r="AX640" s="181"/>
      <c r="AY640" s="181"/>
      <c r="AZ640" s="181"/>
      <c r="BA640" s="181"/>
      <c r="BB640" s="181"/>
      <c r="BC640" s="181"/>
      <c r="BD640" s="181"/>
      <c r="BE640" s="181"/>
      <c r="BF640" s="181"/>
      <c r="BG640" s="181"/>
      <c r="BH640" s="181"/>
      <c r="BI640" s="181"/>
      <c r="BJ640" s="181"/>
      <c r="BK640" s="181"/>
      <c r="BL640" s="181"/>
      <c r="BM640" s="181"/>
      <c r="BN640" s="181"/>
      <c r="BO640" s="181"/>
    </row>
    <row r="641" spans="1:67" s="149" customFormat="1" ht="17.25" customHeight="1" hidden="1">
      <c r="A641" s="161">
        <v>10</v>
      </c>
      <c r="B641" s="511" t="s">
        <v>468</v>
      </c>
      <c r="T641" s="504"/>
      <c r="U641" s="118"/>
      <c r="V641" s="148"/>
      <c r="AK641" s="123"/>
      <c r="AL641" s="123"/>
      <c r="AM641" s="123"/>
      <c r="AN641" s="123"/>
      <c r="AO641" s="123"/>
      <c r="AP641" s="123"/>
      <c r="AQ641" s="123"/>
      <c r="AR641" s="123"/>
      <c r="AS641" s="123"/>
      <c r="AT641" s="123"/>
      <c r="AU641" s="123"/>
      <c r="AV641" s="123"/>
      <c r="AW641" s="123"/>
      <c r="AX641" s="123"/>
      <c r="AY641" s="123"/>
      <c r="AZ641" s="123"/>
      <c r="BA641" s="123"/>
      <c r="BB641" s="123"/>
      <c r="BC641" s="123"/>
      <c r="BD641" s="123"/>
      <c r="BE641" s="123"/>
      <c r="BF641" s="123"/>
      <c r="BG641" s="123"/>
      <c r="BH641" s="123"/>
      <c r="BI641" s="123"/>
      <c r="BJ641" s="123"/>
      <c r="BK641" s="123"/>
      <c r="BL641" s="123"/>
      <c r="BM641" s="123"/>
      <c r="BN641" s="123"/>
      <c r="BO641" s="123"/>
    </row>
    <row r="642" spans="1:67" s="149" customFormat="1" ht="17.25" customHeight="1" hidden="1">
      <c r="A642" s="1532"/>
      <c r="B642" s="1537" t="s">
        <v>1578</v>
      </c>
      <c r="C642" s="1538"/>
      <c r="D642" s="1539"/>
      <c r="E642" s="1400" t="s">
        <v>70</v>
      </c>
      <c r="F642" s="1331"/>
      <c r="G642" s="1593" t="s">
        <v>71</v>
      </c>
      <c r="H642" s="1532"/>
      <c r="I642" s="1532"/>
      <c r="J642" s="520"/>
      <c r="K642" s="520"/>
      <c r="L642" s="520"/>
      <c r="M642" s="1593" t="s">
        <v>72</v>
      </c>
      <c r="N642" s="1532"/>
      <c r="O642" s="520"/>
      <c r="P642" s="520"/>
      <c r="Q642" s="520"/>
      <c r="R642" s="1593" t="s">
        <v>70</v>
      </c>
      <c r="S642" s="1532"/>
      <c r="T642" s="504"/>
      <c r="U642" s="118"/>
      <c r="V642" s="148"/>
      <c r="AK642" s="123"/>
      <c r="AL642" s="123"/>
      <c r="AM642" s="123"/>
      <c r="AN642" s="123"/>
      <c r="AO642" s="123"/>
      <c r="AP642" s="123"/>
      <c r="AQ642" s="123"/>
      <c r="AR642" s="123"/>
      <c r="AS642" s="123"/>
      <c r="AT642" s="123"/>
      <c r="AU642" s="123"/>
      <c r="AV642" s="123"/>
      <c r="AW642" s="123"/>
      <c r="AX642" s="123"/>
      <c r="AY642" s="123"/>
      <c r="AZ642" s="123"/>
      <c r="BA642" s="123"/>
      <c r="BB642" s="123"/>
      <c r="BC642" s="123"/>
      <c r="BD642" s="123"/>
      <c r="BE642" s="123"/>
      <c r="BF642" s="123"/>
      <c r="BG642" s="123"/>
      <c r="BH642" s="123"/>
      <c r="BI642" s="123"/>
      <c r="BJ642" s="123"/>
      <c r="BK642" s="123"/>
      <c r="BL642" s="123"/>
      <c r="BM642" s="123"/>
      <c r="BN642" s="123"/>
      <c r="BO642" s="123"/>
    </row>
    <row r="643" spans="1:67" s="149" customFormat="1" ht="17.25" customHeight="1" hidden="1">
      <c r="A643" s="1533"/>
      <c r="B643" s="1540"/>
      <c r="C643" s="1541"/>
      <c r="D643" s="1542"/>
      <c r="E643" s="1594" t="s">
        <v>73</v>
      </c>
      <c r="F643" s="1595"/>
      <c r="G643" s="1592" t="s">
        <v>74</v>
      </c>
      <c r="H643" s="1533"/>
      <c r="I643" s="1533"/>
      <c r="J643" s="521"/>
      <c r="K643" s="521"/>
      <c r="L643" s="521"/>
      <c r="M643" s="1592" t="s">
        <v>74</v>
      </c>
      <c r="N643" s="1533"/>
      <c r="O643" s="521"/>
      <c r="P643" s="521"/>
      <c r="Q643" s="521"/>
      <c r="R643" s="1592" t="s">
        <v>469</v>
      </c>
      <c r="S643" s="1533"/>
      <c r="T643" s="504"/>
      <c r="U643" s="118"/>
      <c r="V643" s="148"/>
      <c r="AK643" s="123"/>
      <c r="AL643" s="123"/>
      <c r="AM643" s="123"/>
      <c r="AN643" s="123"/>
      <c r="AO643" s="123"/>
      <c r="AP643" s="123"/>
      <c r="AQ643" s="123"/>
      <c r="AR643" s="123"/>
      <c r="AS643" s="123"/>
      <c r="AT643" s="123"/>
      <c r="AU643" s="123"/>
      <c r="AV643" s="123"/>
      <c r="AW643" s="123"/>
      <c r="AX643" s="123"/>
      <c r="AY643" s="123"/>
      <c r="AZ643" s="123"/>
      <c r="BA643" s="123"/>
      <c r="BB643" s="123"/>
      <c r="BC643" s="123"/>
      <c r="BD643" s="123"/>
      <c r="BE643" s="123"/>
      <c r="BF643" s="123"/>
      <c r="BG643" s="123"/>
      <c r="BH643" s="123"/>
      <c r="BI643" s="123"/>
      <c r="BJ643" s="123"/>
      <c r="BK643" s="123"/>
      <c r="BL643" s="123"/>
      <c r="BM643" s="123"/>
      <c r="BN643" s="123"/>
      <c r="BO643" s="123"/>
    </row>
    <row r="644" spans="1:67" s="149" customFormat="1" ht="17.25" customHeight="1" hidden="1">
      <c r="A644" s="522" t="s">
        <v>149</v>
      </c>
      <c r="B644" s="1534" t="s">
        <v>470</v>
      </c>
      <c r="C644" s="1535"/>
      <c r="D644" s="1536"/>
      <c r="E644" s="1596"/>
      <c r="F644" s="1597"/>
      <c r="G644" s="1570"/>
      <c r="H644" s="1570"/>
      <c r="I644" s="1570"/>
      <c r="J644" s="523"/>
      <c r="K644" s="523"/>
      <c r="L644" s="523"/>
      <c r="M644" s="1570"/>
      <c r="N644" s="1570"/>
      <c r="O644" s="523"/>
      <c r="P644" s="523"/>
      <c r="Q644" s="523"/>
      <c r="R644" s="1570"/>
      <c r="S644" s="1570"/>
      <c r="T644" s="504"/>
      <c r="U644" s="118"/>
      <c r="V644" s="148"/>
      <c r="AK644" s="123"/>
      <c r="AL644" s="123"/>
      <c r="AM644" s="123"/>
      <c r="AN644" s="123"/>
      <c r="AO644" s="123"/>
      <c r="AP644" s="123"/>
      <c r="AQ644" s="123"/>
      <c r="AR644" s="123"/>
      <c r="AS644" s="123"/>
      <c r="AT644" s="123"/>
      <c r="AU644" s="123"/>
      <c r="AV644" s="123"/>
      <c r="AW644" s="123"/>
      <c r="AX644" s="123"/>
      <c r="AY644" s="123"/>
      <c r="AZ644" s="123"/>
      <c r="BA644" s="123"/>
      <c r="BB644" s="123"/>
      <c r="BC644" s="123"/>
      <c r="BD644" s="123"/>
      <c r="BE644" s="123"/>
      <c r="BF644" s="123"/>
      <c r="BG644" s="123"/>
      <c r="BH644" s="123"/>
      <c r="BI644" s="123"/>
      <c r="BJ644" s="123"/>
      <c r="BK644" s="123"/>
      <c r="BL644" s="123"/>
      <c r="BM644" s="123"/>
      <c r="BN644" s="123"/>
      <c r="BO644" s="123"/>
    </row>
    <row r="645" spans="1:67" s="70" customFormat="1" ht="17.25" customHeight="1" hidden="1">
      <c r="A645" s="524"/>
      <c r="B645" s="1324" t="s">
        <v>471</v>
      </c>
      <c r="C645" s="1325"/>
      <c r="D645" s="1326"/>
      <c r="E645" s="1322"/>
      <c r="F645" s="1323"/>
      <c r="G645" s="1407"/>
      <c r="H645" s="1407"/>
      <c r="I645" s="1407"/>
      <c r="J645" s="525"/>
      <c r="K645" s="525"/>
      <c r="L645" s="525"/>
      <c r="M645" s="1407"/>
      <c r="N645" s="1407"/>
      <c r="O645" s="525"/>
      <c r="P645" s="525"/>
      <c r="Q645" s="525"/>
      <c r="R645" s="1407"/>
      <c r="S645" s="1407"/>
      <c r="T645" s="526"/>
      <c r="U645" s="103"/>
      <c r="V645" s="527"/>
      <c r="AK645" s="600"/>
      <c r="AL645" s="600"/>
      <c r="AM645" s="600"/>
      <c r="AN645" s="600"/>
      <c r="AO645" s="600"/>
      <c r="AP645" s="600"/>
      <c r="AQ645" s="600"/>
      <c r="AR645" s="600"/>
      <c r="AS645" s="600"/>
      <c r="AT645" s="600"/>
      <c r="AU645" s="600"/>
      <c r="AV645" s="600"/>
      <c r="AW645" s="600"/>
      <c r="AX645" s="600"/>
      <c r="AY645" s="600"/>
      <c r="AZ645" s="600"/>
      <c r="BA645" s="600"/>
      <c r="BB645" s="600"/>
      <c r="BC645" s="600"/>
      <c r="BD645" s="600"/>
      <c r="BE645" s="600"/>
      <c r="BF645" s="600"/>
      <c r="BG645" s="600"/>
      <c r="BH645" s="600"/>
      <c r="BI645" s="600"/>
      <c r="BJ645" s="600"/>
      <c r="BK645" s="600"/>
      <c r="BL645" s="600"/>
      <c r="BM645" s="600"/>
      <c r="BN645" s="600"/>
      <c r="BO645" s="600"/>
    </row>
    <row r="646" spans="1:67" s="70" customFormat="1" ht="17.25" customHeight="1" hidden="1">
      <c r="A646" s="524"/>
      <c r="B646" s="1324" t="s">
        <v>472</v>
      </c>
      <c r="C646" s="1325"/>
      <c r="D646" s="1326"/>
      <c r="E646" s="1322"/>
      <c r="F646" s="1323"/>
      <c r="G646" s="1407"/>
      <c r="H646" s="1407"/>
      <c r="I646" s="1407"/>
      <c r="J646" s="525"/>
      <c r="K646" s="525"/>
      <c r="L646" s="525"/>
      <c r="M646" s="1407"/>
      <c r="N646" s="1407"/>
      <c r="O646" s="525"/>
      <c r="P646" s="525"/>
      <c r="Q646" s="525"/>
      <c r="R646" s="1407"/>
      <c r="S646" s="1407"/>
      <c r="T646" s="526"/>
      <c r="U646" s="103"/>
      <c r="V646" s="527"/>
      <c r="AK646" s="600"/>
      <c r="AL646" s="600"/>
      <c r="AM646" s="600"/>
      <c r="AN646" s="600"/>
      <c r="AO646" s="600"/>
      <c r="AP646" s="600"/>
      <c r="AQ646" s="600"/>
      <c r="AR646" s="600"/>
      <c r="AS646" s="600"/>
      <c r="AT646" s="600"/>
      <c r="AU646" s="600"/>
      <c r="AV646" s="600"/>
      <c r="AW646" s="600"/>
      <c r="AX646" s="600"/>
      <c r="AY646" s="600"/>
      <c r="AZ646" s="600"/>
      <c r="BA646" s="600"/>
      <c r="BB646" s="600"/>
      <c r="BC646" s="600"/>
      <c r="BD646" s="600"/>
      <c r="BE646" s="600"/>
      <c r="BF646" s="600"/>
      <c r="BG646" s="600"/>
      <c r="BH646" s="600"/>
      <c r="BI646" s="600"/>
      <c r="BJ646" s="600"/>
      <c r="BK646" s="600"/>
      <c r="BL646" s="600"/>
      <c r="BM646" s="600"/>
      <c r="BN646" s="600"/>
      <c r="BO646" s="600"/>
    </row>
    <row r="647" spans="1:67" s="70" customFormat="1" ht="17.25" customHeight="1" hidden="1">
      <c r="A647" s="524"/>
      <c r="B647" s="528" t="s">
        <v>473</v>
      </c>
      <c r="C647" s="528"/>
      <c r="D647" s="528"/>
      <c r="E647" s="1322"/>
      <c r="F647" s="1323"/>
      <c r="G647" s="1407"/>
      <c r="H647" s="1407"/>
      <c r="I647" s="1407"/>
      <c r="J647" s="525"/>
      <c r="K647" s="525"/>
      <c r="L647" s="525"/>
      <c r="M647" s="1407"/>
      <c r="N647" s="1407"/>
      <c r="O647" s="525"/>
      <c r="P647" s="525"/>
      <c r="Q647" s="525"/>
      <c r="R647" s="1407"/>
      <c r="S647" s="1407"/>
      <c r="T647" s="526"/>
      <c r="U647" s="103"/>
      <c r="V647" s="527"/>
      <c r="AK647" s="600"/>
      <c r="AL647" s="600"/>
      <c r="AM647" s="600"/>
      <c r="AN647" s="600"/>
      <c r="AO647" s="600"/>
      <c r="AP647" s="600"/>
      <c r="AQ647" s="600"/>
      <c r="AR647" s="600"/>
      <c r="AS647" s="600"/>
      <c r="AT647" s="600"/>
      <c r="AU647" s="600"/>
      <c r="AV647" s="600"/>
      <c r="AW647" s="600"/>
      <c r="AX647" s="600"/>
      <c r="AY647" s="600"/>
      <c r="AZ647" s="600"/>
      <c r="BA647" s="600"/>
      <c r="BB647" s="600"/>
      <c r="BC647" s="600"/>
      <c r="BD647" s="600"/>
      <c r="BE647" s="600"/>
      <c r="BF647" s="600"/>
      <c r="BG647" s="600"/>
      <c r="BH647" s="600"/>
      <c r="BI647" s="600"/>
      <c r="BJ647" s="600"/>
      <c r="BK647" s="600"/>
      <c r="BL647" s="600"/>
      <c r="BM647" s="600"/>
      <c r="BN647" s="600"/>
      <c r="BO647" s="600"/>
    </row>
    <row r="648" spans="1:67" s="149" customFormat="1" ht="17.25" customHeight="1" hidden="1">
      <c r="A648" s="529" t="s">
        <v>160</v>
      </c>
      <c r="B648" s="1327" t="s">
        <v>81</v>
      </c>
      <c r="C648" s="1328"/>
      <c r="D648" s="1329"/>
      <c r="E648" s="1320"/>
      <c r="F648" s="1321"/>
      <c r="G648" s="1569"/>
      <c r="H648" s="1569"/>
      <c r="I648" s="1569"/>
      <c r="J648" s="530"/>
      <c r="K648" s="530"/>
      <c r="L648" s="530"/>
      <c r="M648" s="1569"/>
      <c r="N648" s="1569"/>
      <c r="O648" s="530"/>
      <c r="P648" s="530"/>
      <c r="Q648" s="530"/>
      <c r="R648" s="1569"/>
      <c r="S648" s="1569"/>
      <c r="T648" s="504"/>
      <c r="U648" s="118"/>
      <c r="V648" s="148"/>
      <c r="AK648" s="123"/>
      <c r="AL648" s="123"/>
      <c r="AM648" s="123"/>
      <c r="AN648" s="123"/>
      <c r="AO648" s="123"/>
      <c r="AP648" s="123"/>
      <c r="AQ648" s="123"/>
      <c r="AR648" s="123"/>
      <c r="AS648" s="123"/>
      <c r="AT648" s="123"/>
      <c r="AU648" s="123"/>
      <c r="AV648" s="123"/>
      <c r="AW648" s="123"/>
      <c r="AX648" s="123"/>
      <c r="AY648" s="123"/>
      <c r="AZ648" s="123"/>
      <c r="BA648" s="123"/>
      <c r="BB648" s="123"/>
      <c r="BC648" s="123"/>
      <c r="BD648" s="123"/>
      <c r="BE648" s="123"/>
      <c r="BF648" s="123"/>
      <c r="BG648" s="123"/>
      <c r="BH648" s="123"/>
      <c r="BI648" s="123"/>
      <c r="BJ648" s="123"/>
      <c r="BK648" s="123"/>
      <c r="BL648" s="123"/>
      <c r="BM648" s="123"/>
      <c r="BN648" s="123"/>
      <c r="BO648" s="123"/>
    </row>
    <row r="649" spans="1:67" s="70" customFormat="1" ht="17.25" customHeight="1" hidden="1">
      <c r="A649" s="524"/>
      <c r="B649" s="1324" t="s">
        <v>474</v>
      </c>
      <c r="C649" s="1325"/>
      <c r="D649" s="1326"/>
      <c r="E649" s="1322"/>
      <c r="F649" s="1323"/>
      <c r="G649" s="1407"/>
      <c r="H649" s="1407"/>
      <c r="I649" s="1407"/>
      <c r="J649" s="525"/>
      <c r="K649" s="525"/>
      <c r="L649" s="525"/>
      <c r="M649" s="1407"/>
      <c r="N649" s="1407"/>
      <c r="O649" s="525"/>
      <c r="P649" s="525"/>
      <c r="Q649" s="525"/>
      <c r="R649" s="1407"/>
      <c r="S649" s="1407"/>
      <c r="T649" s="526"/>
      <c r="U649" s="103"/>
      <c r="V649" s="527"/>
      <c r="AK649" s="600"/>
      <c r="AL649" s="600"/>
      <c r="AM649" s="600"/>
      <c r="AN649" s="600"/>
      <c r="AO649" s="600"/>
      <c r="AP649" s="600"/>
      <c r="AQ649" s="600"/>
      <c r="AR649" s="600"/>
      <c r="AS649" s="600"/>
      <c r="AT649" s="600"/>
      <c r="AU649" s="600"/>
      <c r="AV649" s="600"/>
      <c r="AW649" s="600"/>
      <c r="AX649" s="600"/>
      <c r="AY649" s="600"/>
      <c r="AZ649" s="600"/>
      <c r="BA649" s="600"/>
      <c r="BB649" s="600"/>
      <c r="BC649" s="600"/>
      <c r="BD649" s="600"/>
      <c r="BE649" s="600"/>
      <c r="BF649" s="600"/>
      <c r="BG649" s="600"/>
      <c r="BH649" s="600"/>
      <c r="BI649" s="600"/>
      <c r="BJ649" s="600"/>
      <c r="BK649" s="600"/>
      <c r="BL649" s="600"/>
      <c r="BM649" s="600"/>
      <c r="BN649" s="600"/>
      <c r="BO649" s="600"/>
    </row>
    <row r="650" spans="1:67" s="70" customFormat="1" ht="17.25" customHeight="1" hidden="1">
      <c r="A650" s="524"/>
      <c r="B650" s="1324" t="s">
        <v>472</v>
      </c>
      <c r="C650" s="1325"/>
      <c r="D650" s="1326"/>
      <c r="E650" s="1322"/>
      <c r="F650" s="1323"/>
      <c r="G650" s="1407"/>
      <c r="H650" s="1407"/>
      <c r="I650" s="1407"/>
      <c r="J650" s="525"/>
      <c r="K650" s="525"/>
      <c r="L650" s="525"/>
      <c r="M650" s="1407"/>
      <c r="N650" s="1407"/>
      <c r="O650" s="525"/>
      <c r="P650" s="525"/>
      <c r="Q650" s="525"/>
      <c r="R650" s="1407"/>
      <c r="S650" s="1407"/>
      <c r="T650" s="526"/>
      <c r="U650" s="103"/>
      <c r="V650" s="527"/>
      <c r="AK650" s="600"/>
      <c r="AL650" s="600"/>
      <c r="AM650" s="600"/>
      <c r="AN650" s="600"/>
      <c r="AO650" s="600"/>
      <c r="AP650" s="600"/>
      <c r="AQ650" s="600"/>
      <c r="AR650" s="600"/>
      <c r="AS650" s="600"/>
      <c r="AT650" s="600"/>
      <c r="AU650" s="600"/>
      <c r="AV650" s="600"/>
      <c r="AW650" s="600"/>
      <c r="AX650" s="600"/>
      <c r="AY650" s="600"/>
      <c r="AZ650" s="600"/>
      <c r="BA650" s="600"/>
      <c r="BB650" s="600"/>
      <c r="BC650" s="600"/>
      <c r="BD650" s="600"/>
      <c r="BE650" s="600"/>
      <c r="BF650" s="600"/>
      <c r="BG650" s="600"/>
      <c r="BH650" s="600"/>
      <c r="BI650" s="600"/>
      <c r="BJ650" s="600"/>
      <c r="BK650" s="600"/>
      <c r="BL650" s="600"/>
      <c r="BM650" s="600"/>
      <c r="BN650" s="600"/>
      <c r="BO650" s="600"/>
    </row>
    <row r="651" spans="1:67" s="70" customFormat="1" ht="17.25" customHeight="1" hidden="1">
      <c r="A651" s="524"/>
      <c r="B651" s="1324" t="s">
        <v>473</v>
      </c>
      <c r="C651" s="1325"/>
      <c r="D651" s="1326"/>
      <c r="E651" s="1322"/>
      <c r="F651" s="1323"/>
      <c r="G651" s="1407"/>
      <c r="H651" s="1407"/>
      <c r="I651" s="1407"/>
      <c r="J651" s="525"/>
      <c r="K651" s="525"/>
      <c r="L651" s="525"/>
      <c r="M651" s="1407"/>
      <c r="N651" s="1407"/>
      <c r="O651" s="525"/>
      <c r="P651" s="525"/>
      <c r="Q651" s="525"/>
      <c r="R651" s="1407"/>
      <c r="S651" s="1407"/>
      <c r="T651" s="526"/>
      <c r="U651" s="103"/>
      <c r="V651" s="527"/>
      <c r="AK651" s="600"/>
      <c r="AL651" s="600"/>
      <c r="AM651" s="600"/>
      <c r="AN651" s="600"/>
      <c r="AO651" s="600"/>
      <c r="AP651" s="600"/>
      <c r="AQ651" s="600"/>
      <c r="AR651" s="600"/>
      <c r="AS651" s="600"/>
      <c r="AT651" s="600"/>
      <c r="AU651" s="600"/>
      <c r="AV651" s="600"/>
      <c r="AW651" s="600"/>
      <c r="AX651" s="600"/>
      <c r="AY651" s="600"/>
      <c r="AZ651" s="600"/>
      <c r="BA651" s="600"/>
      <c r="BB651" s="600"/>
      <c r="BC651" s="600"/>
      <c r="BD651" s="600"/>
      <c r="BE651" s="600"/>
      <c r="BF651" s="600"/>
      <c r="BG651" s="600"/>
      <c r="BH651" s="600"/>
      <c r="BI651" s="600"/>
      <c r="BJ651" s="600"/>
      <c r="BK651" s="600"/>
      <c r="BL651" s="600"/>
      <c r="BM651" s="600"/>
      <c r="BN651" s="600"/>
      <c r="BO651" s="600"/>
    </row>
    <row r="652" spans="1:67" s="149" customFormat="1" ht="17.25" customHeight="1" hidden="1">
      <c r="A652" s="529" t="s">
        <v>231</v>
      </c>
      <c r="B652" s="1327" t="s">
        <v>475</v>
      </c>
      <c r="C652" s="1328"/>
      <c r="D652" s="1329"/>
      <c r="E652" s="1320"/>
      <c r="F652" s="1321"/>
      <c r="G652" s="1569"/>
      <c r="H652" s="1569"/>
      <c r="I652" s="1569"/>
      <c r="J652" s="530"/>
      <c r="K652" s="530"/>
      <c r="L652" s="530"/>
      <c r="M652" s="1569"/>
      <c r="N652" s="1569"/>
      <c r="O652" s="530"/>
      <c r="P652" s="530"/>
      <c r="Q652" s="530"/>
      <c r="R652" s="1569"/>
      <c r="S652" s="1569"/>
      <c r="T652" s="504"/>
      <c r="U652" s="118"/>
      <c r="V652" s="148"/>
      <c r="AK652" s="123"/>
      <c r="AL652" s="123"/>
      <c r="AM652" s="123"/>
      <c r="AN652" s="123"/>
      <c r="AO652" s="123"/>
      <c r="AP652" s="123"/>
      <c r="AQ652" s="123"/>
      <c r="AR652" s="123"/>
      <c r="AS652" s="123"/>
      <c r="AT652" s="123"/>
      <c r="AU652" s="123"/>
      <c r="AV652" s="123"/>
      <c r="AW652" s="123"/>
      <c r="AX652" s="123"/>
      <c r="AY652" s="123"/>
      <c r="AZ652" s="123"/>
      <c r="BA652" s="123"/>
      <c r="BB652" s="123"/>
      <c r="BC652" s="123"/>
      <c r="BD652" s="123"/>
      <c r="BE652" s="123"/>
      <c r="BF652" s="123"/>
      <c r="BG652" s="123"/>
      <c r="BH652" s="123"/>
      <c r="BI652" s="123"/>
      <c r="BJ652" s="123"/>
      <c r="BK652" s="123"/>
      <c r="BL652" s="123"/>
      <c r="BM652" s="123"/>
      <c r="BN652" s="123"/>
      <c r="BO652" s="123"/>
    </row>
    <row r="653" spans="1:67" s="70" customFormat="1" ht="17.25" customHeight="1" hidden="1">
      <c r="A653" s="524"/>
      <c r="B653" s="1324" t="s">
        <v>474</v>
      </c>
      <c r="C653" s="1325"/>
      <c r="D653" s="1326"/>
      <c r="E653" s="1322"/>
      <c r="F653" s="1323"/>
      <c r="G653" s="1407"/>
      <c r="H653" s="1407"/>
      <c r="I653" s="1407"/>
      <c r="J653" s="525"/>
      <c r="K653" s="525"/>
      <c r="L653" s="525"/>
      <c r="M653" s="1407"/>
      <c r="N653" s="1407"/>
      <c r="O653" s="525"/>
      <c r="P653" s="525"/>
      <c r="Q653" s="525"/>
      <c r="R653" s="1407"/>
      <c r="S653" s="1407"/>
      <c r="T653" s="526"/>
      <c r="U653" s="103"/>
      <c r="V653" s="527"/>
      <c r="AK653" s="600"/>
      <c r="AL653" s="600"/>
      <c r="AM653" s="600"/>
      <c r="AN653" s="600"/>
      <c r="AO653" s="600"/>
      <c r="AP653" s="600"/>
      <c r="AQ653" s="600"/>
      <c r="AR653" s="600"/>
      <c r="AS653" s="600"/>
      <c r="AT653" s="600"/>
      <c r="AU653" s="600"/>
      <c r="AV653" s="600"/>
      <c r="AW653" s="600"/>
      <c r="AX653" s="600"/>
      <c r="AY653" s="600"/>
      <c r="AZ653" s="600"/>
      <c r="BA653" s="600"/>
      <c r="BB653" s="600"/>
      <c r="BC653" s="600"/>
      <c r="BD653" s="600"/>
      <c r="BE653" s="600"/>
      <c r="BF653" s="600"/>
      <c r="BG653" s="600"/>
      <c r="BH653" s="600"/>
      <c r="BI653" s="600"/>
      <c r="BJ653" s="600"/>
      <c r="BK653" s="600"/>
      <c r="BL653" s="600"/>
      <c r="BM653" s="600"/>
      <c r="BN653" s="600"/>
      <c r="BO653" s="600"/>
    </row>
    <row r="654" spans="1:67" s="70" customFormat="1" ht="17.25" customHeight="1" hidden="1">
      <c r="A654" s="524"/>
      <c r="B654" s="1324" t="s">
        <v>472</v>
      </c>
      <c r="C654" s="1325"/>
      <c r="D654" s="1326"/>
      <c r="E654" s="1322"/>
      <c r="F654" s="1323"/>
      <c r="G654" s="1407"/>
      <c r="H654" s="1407"/>
      <c r="I654" s="1407"/>
      <c r="J654" s="525"/>
      <c r="K654" s="525"/>
      <c r="L654" s="525"/>
      <c r="M654" s="1407"/>
      <c r="N654" s="1407"/>
      <c r="O654" s="525"/>
      <c r="P654" s="525"/>
      <c r="Q654" s="525"/>
      <c r="R654" s="1407"/>
      <c r="S654" s="1407"/>
      <c r="T654" s="526"/>
      <c r="U654" s="103"/>
      <c r="V654" s="527"/>
      <c r="AK654" s="600"/>
      <c r="AL654" s="600"/>
      <c r="AM654" s="600"/>
      <c r="AN654" s="600"/>
      <c r="AO654" s="600"/>
      <c r="AP654" s="600"/>
      <c r="AQ654" s="600"/>
      <c r="AR654" s="600"/>
      <c r="AS654" s="600"/>
      <c r="AT654" s="600"/>
      <c r="AU654" s="600"/>
      <c r="AV654" s="600"/>
      <c r="AW654" s="600"/>
      <c r="AX654" s="600"/>
      <c r="AY654" s="600"/>
      <c r="AZ654" s="600"/>
      <c r="BA654" s="600"/>
      <c r="BB654" s="600"/>
      <c r="BC654" s="600"/>
      <c r="BD654" s="600"/>
      <c r="BE654" s="600"/>
      <c r="BF654" s="600"/>
      <c r="BG654" s="600"/>
      <c r="BH654" s="600"/>
      <c r="BI654" s="600"/>
      <c r="BJ654" s="600"/>
      <c r="BK654" s="600"/>
      <c r="BL654" s="600"/>
      <c r="BM654" s="600"/>
      <c r="BN654" s="600"/>
      <c r="BO654" s="600"/>
    </row>
    <row r="655" spans="1:67" s="70" customFormat="1" ht="17.25" customHeight="1" hidden="1">
      <c r="A655" s="524"/>
      <c r="B655" s="1324" t="s">
        <v>473</v>
      </c>
      <c r="C655" s="1325"/>
      <c r="D655" s="1326"/>
      <c r="E655" s="1322"/>
      <c r="F655" s="1323"/>
      <c r="G655" s="1407"/>
      <c r="H655" s="1407"/>
      <c r="I655" s="1407"/>
      <c r="J655" s="525"/>
      <c r="K655" s="525"/>
      <c r="L655" s="525"/>
      <c r="M655" s="1407"/>
      <c r="N655" s="1407"/>
      <c r="O655" s="525"/>
      <c r="P655" s="525"/>
      <c r="Q655" s="525"/>
      <c r="R655" s="1407"/>
      <c r="S655" s="1407"/>
      <c r="T655" s="526"/>
      <c r="U655" s="103"/>
      <c r="V655" s="527"/>
      <c r="AK655" s="600"/>
      <c r="AL655" s="600"/>
      <c r="AM655" s="600"/>
      <c r="AN655" s="600"/>
      <c r="AO655" s="600"/>
      <c r="AP655" s="600"/>
      <c r="AQ655" s="600"/>
      <c r="AR655" s="600"/>
      <c r="AS655" s="600"/>
      <c r="AT655" s="600"/>
      <c r="AU655" s="600"/>
      <c r="AV655" s="600"/>
      <c r="AW655" s="600"/>
      <c r="AX655" s="600"/>
      <c r="AY655" s="600"/>
      <c r="AZ655" s="600"/>
      <c r="BA655" s="600"/>
      <c r="BB655" s="600"/>
      <c r="BC655" s="600"/>
      <c r="BD655" s="600"/>
      <c r="BE655" s="600"/>
      <c r="BF655" s="600"/>
      <c r="BG655" s="600"/>
      <c r="BH655" s="600"/>
      <c r="BI655" s="600"/>
      <c r="BJ655" s="600"/>
      <c r="BK655" s="600"/>
      <c r="BL655" s="600"/>
      <c r="BM655" s="600"/>
      <c r="BN655" s="600"/>
      <c r="BO655" s="600"/>
    </row>
    <row r="656" spans="1:67" s="70" customFormat="1" ht="17.25" customHeight="1" hidden="1">
      <c r="A656" s="531"/>
      <c r="B656" s="1604"/>
      <c r="C656" s="1605"/>
      <c r="D656" s="1606"/>
      <c r="E656" s="1335"/>
      <c r="F656" s="1336"/>
      <c r="G656" s="1343"/>
      <c r="H656" s="1343"/>
      <c r="I656" s="1343"/>
      <c r="J656" s="532"/>
      <c r="K656" s="532"/>
      <c r="L656" s="532"/>
      <c r="M656" s="1343"/>
      <c r="N656" s="1343"/>
      <c r="O656" s="532"/>
      <c r="P656" s="532"/>
      <c r="Q656" s="532"/>
      <c r="R656" s="1343"/>
      <c r="S656" s="1343"/>
      <c r="T656" s="526"/>
      <c r="U656" s="103"/>
      <c r="V656" s="527"/>
      <c r="AK656" s="600"/>
      <c r="AL656" s="600"/>
      <c r="AM656" s="600"/>
      <c r="AN656" s="600"/>
      <c r="AO656" s="600"/>
      <c r="AP656" s="600"/>
      <c r="AQ656" s="600"/>
      <c r="AR656" s="600"/>
      <c r="AS656" s="600"/>
      <c r="AT656" s="600"/>
      <c r="AU656" s="600"/>
      <c r="AV656" s="600"/>
      <c r="AW656" s="600"/>
      <c r="AX656" s="600"/>
      <c r="AY656" s="600"/>
      <c r="AZ656" s="600"/>
      <c r="BA656" s="600"/>
      <c r="BB656" s="600"/>
      <c r="BC656" s="600"/>
      <c r="BD656" s="600"/>
      <c r="BE656" s="600"/>
      <c r="BF656" s="600"/>
      <c r="BG656" s="600"/>
      <c r="BH656" s="600"/>
      <c r="BI656" s="600"/>
      <c r="BJ656" s="600"/>
      <c r="BK656" s="600"/>
      <c r="BL656" s="600"/>
      <c r="BM656" s="600"/>
      <c r="BN656" s="600"/>
      <c r="BO656" s="600"/>
    </row>
    <row r="657" spans="1:67" s="70" customFormat="1" ht="17.25" customHeight="1" hidden="1">
      <c r="A657" s="1603" t="s">
        <v>476</v>
      </c>
      <c r="B657" s="1603"/>
      <c r="C657" s="1603"/>
      <c r="D657" s="1603"/>
      <c r="E657" s="1603"/>
      <c r="F657" s="1603"/>
      <c r="G657" s="1603"/>
      <c r="H657" s="1603"/>
      <c r="I657" s="1603"/>
      <c r="J657" s="1603"/>
      <c r="K657" s="1603"/>
      <c r="L657" s="1603"/>
      <c r="M657" s="1603"/>
      <c r="N657" s="1603"/>
      <c r="O657" s="1603"/>
      <c r="P657" s="1603"/>
      <c r="Q657" s="1603"/>
      <c r="R657" s="1603"/>
      <c r="S657" s="1603"/>
      <c r="T657" s="526"/>
      <c r="U657" s="103"/>
      <c r="V657" s="527"/>
      <c r="AK657" s="600"/>
      <c r="AL657" s="600"/>
      <c r="AM657" s="600"/>
      <c r="AN657" s="600"/>
      <c r="AO657" s="600"/>
      <c r="AP657" s="600"/>
      <c r="AQ657" s="600"/>
      <c r="AR657" s="600"/>
      <c r="AS657" s="600"/>
      <c r="AT657" s="600"/>
      <c r="AU657" s="600"/>
      <c r="AV657" s="600"/>
      <c r="AW657" s="600"/>
      <c r="AX657" s="600"/>
      <c r="AY657" s="600"/>
      <c r="AZ657" s="600"/>
      <c r="BA657" s="600"/>
      <c r="BB657" s="600"/>
      <c r="BC657" s="600"/>
      <c r="BD657" s="600"/>
      <c r="BE657" s="600"/>
      <c r="BF657" s="600"/>
      <c r="BG657" s="600"/>
      <c r="BH657" s="600"/>
      <c r="BI657" s="600"/>
      <c r="BJ657" s="600"/>
      <c r="BK657" s="600"/>
      <c r="BL657" s="600"/>
      <c r="BM657" s="600"/>
      <c r="BN657" s="600"/>
      <c r="BO657" s="600"/>
    </row>
    <row r="658" spans="1:67" s="70" customFormat="1" ht="17.25" customHeight="1" hidden="1">
      <c r="A658" s="533"/>
      <c r="T658" s="526"/>
      <c r="U658" s="103"/>
      <c r="V658" s="527"/>
      <c r="AK658" s="600"/>
      <c r="AL658" s="600"/>
      <c r="AM658" s="600"/>
      <c r="AN658" s="600"/>
      <c r="AO658" s="600"/>
      <c r="AP658" s="600"/>
      <c r="AQ658" s="600"/>
      <c r="AR658" s="600"/>
      <c r="AS658" s="600"/>
      <c r="AT658" s="600"/>
      <c r="AU658" s="600"/>
      <c r="AV658" s="600"/>
      <c r="AW658" s="600"/>
      <c r="AX658" s="600"/>
      <c r="AY658" s="600"/>
      <c r="AZ658" s="600"/>
      <c r="BA658" s="600"/>
      <c r="BB658" s="600"/>
      <c r="BC658" s="600"/>
      <c r="BD658" s="600"/>
      <c r="BE658" s="600"/>
      <c r="BF658" s="600"/>
      <c r="BG658" s="600"/>
      <c r="BH658" s="600"/>
      <c r="BI658" s="600"/>
      <c r="BJ658" s="600"/>
      <c r="BK658" s="600"/>
      <c r="BL658" s="600"/>
      <c r="BM658" s="600"/>
      <c r="BN658" s="600"/>
      <c r="BO658" s="600"/>
    </row>
    <row r="659" spans="1:67" s="149" customFormat="1" ht="17.25" customHeight="1" hidden="1">
      <c r="A659" s="161">
        <v>11</v>
      </c>
      <c r="B659" s="511" t="s">
        <v>477</v>
      </c>
      <c r="H659" s="1585"/>
      <c r="I659" s="1585"/>
      <c r="J659" s="1585"/>
      <c r="K659" s="1585"/>
      <c r="L659" s="1585"/>
      <c r="M659" s="1585"/>
      <c r="N659" s="1585"/>
      <c r="O659" s="1585"/>
      <c r="P659" s="1585"/>
      <c r="Q659" s="1585"/>
      <c r="R659" s="1585"/>
      <c r="S659" s="1585"/>
      <c r="T659" s="504"/>
      <c r="U659" s="118"/>
      <c r="V659" s="148"/>
      <c r="AK659" s="123"/>
      <c r="AL659" s="123"/>
      <c r="AM659" s="123"/>
      <c r="AN659" s="123"/>
      <c r="AO659" s="123"/>
      <c r="AP659" s="123"/>
      <c r="AQ659" s="123"/>
      <c r="AR659" s="123"/>
      <c r="AS659" s="123"/>
      <c r="AT659" s="123"/>
      <c r="AU659" s="123"/>
      <c r="AV659" s="123"/>
      <c r="AW659" s="123"/>
      <c r="AX659" s="123"/>
      <c r="AY659" s="123"/>
      <c r="AZ659" s="123"/>
      <c r="BA659" s="123"/>
      <c r="BB659" s="123"/>
      <c r="BC659" s="123"/>
      <c r="BD659" s="123"/>
      <c r="BE659" s="123"/>
      <c r="BF659" s="123"/>
      <c r="BG659" s="123"/>
      <c r="BH659" s="123"/>
      <c r="BI659" s="123"/>
      <c r="BJ659" s="123"/>
      <c r="BK659" s="123"/>
      <c r="BL659" s="123"/>
      <c r="BM659" s="123"/>
      <c r="BN659" s="123"/>
      <c r="BO659" s="123"/>
    </row>
    <row r="660" spans="1:67" s="149" customFormat="1" ht="17.25" customHeight="1" hidden="1">
      <c r="A660" s="161" t="s">
        <v>478</v>
      </c>
      <c r="B660" s="511" t="s">
        <v>479</v>
      </c>
      <c r="H660" s="1396" t="s">
        <v>167</v>
      </c>
      <c r="I660" s="1585"/>
      <c r="J660" s="1585"/>
      <c r="K660" s="1585"/>
      <c r="L660" s="1585"/>
      <c r="M660" s="1585"/>
      <c r="N660" s="1396" t="s">
        <v>168</v>
      </c>
      <c r="O660" s="1585"/>
      <c r="P660" s="1585"/>
      <c r="Q660" s="1585"/>
      <c r="R660" s="1585"/>
      <c r="S660" s="1585"/>
      <c r="T660" s="504"/>
      <c r="U660" s="118"/>
      <c r="V660" s="148"/>
      <c r="AK660" s="123"/>
      <c r="AL660" s="123"/>
      <c r="AM660" s="123"/>
      <c r="AN660" s="123"/>
      <c r="AO660" s="123"/>
      <c r="AP660" s="123"/>
      <c r="AQ660" s="123"/>
      <c r="AR660" s="123"/>
      <c r="AS660" s="123"/>
      <c r="AT660" s="123"/>
      <c r="AU660" s="123"/>
      <c r="AV660" s="123"/>
      <c r="AW660" s="123"/>
      <c r="AX660" s="123"/>
      <c r="AY660" s="123"/>
      <c r="AZ660" s="123"/>
      <c r="BA660" s="123"/>
      <c r="BB660" s="123"/>
      <c r="BC660" s="123"/>
      <c r="BD660" s="123"/>
      <c r="BE660" s="123"/>
      <c r="BF660" s="123"/>
      <c r="BG660" s="123"/>
      <c r="BH660" s="123"/>
      <c r="BI660" s="123"/>
      <c r="BJ660" s="123"/>
      <c r="BK660" s="123"/>
      <c r="BL660" s="123"/>
      <c r="BM660" s="123"/>
      <c r="BN660" s="123"/>
      <c r="BO660" s="123"/>
    </row>
    <row r="661" spans="1:67" s="70" customFormat="1" ht="17.25" customHeight="1" hidden="1">
      <c r="A661" s="533"/>
      <c r="B661" s="70" t="s">
        <v>480</v>
      </c>
      <c r="H661" s="1344"/>
      <c r="I661" s="1344"/>
      <c r="J661" s="1344"/>
      <c r="K661" s="1344"/>
      <c r="L661" s="1344"/>
      <c r="M661" s="1344"/>
      <c r="N661" s="1344"/>
      <c r="O661" s="1344"/>
      <c r="P661" s="1344"/>
      <c r="Q661" s="1344"/>
      <c r="R661" s="1344"/>
      <c r="S661" s="1344"/>
      <c r="T661" s="526"/>
      <c r="U661" s="103"/>
      <c r="V661" s="527"/>
      <c r="AK661" s="600"/>
      <c r="AL661" s="600"/>
      <c r="AM661" s="600"/>
      <c r="AN661" s="600"/>
      <c r="AO661" s="600"/>
      <c r="AP661" s="600"/>
      <c r="AQ661" s="600"/>
      <c r="AR661" s="600"/>
      <c r="AS661" s="600"/>
      <c r="AT661" s="600"/>
      <c r="AU661" s="600"/>
      <c r="AV661" s="600"/>
      <c r="AW661" s="600"/>
      <c r="AX661" s="600"/>
      <c r="AY661" s="600"/>
      <c r="AZ661" s="600"/>
      <c r="BA661" s="600"/>
      <c r="BB661" s="600"/>
      <c r="BC661" s="600"/>
      <c r="BD661" s="600"/>
      <c r="BE661" s="600"/>
      <c r="BF661" s="600"/>
      <c r="BG661" s="600"/>
      <c r="BH661" s="600"/>
      <c r="BI661" s="600"/>
      <c r="BJ661" s="600"/>
      <c r="BK661" s="600"/>
      <c r="BL661" s="600"/>
      <c r="BM661" s="600"/>
      <c r="BN661" s="600"/>
      <c r="BO661" s="600"/>
    </row>
    <row r="662" spans="1:67" s="70" customFormat="1" ht="17.25" customHeight="1" hidden="1">
      <c r="A662" s="533"/>
      <c r="B662" s="70" t="s">
        <v>481</v>
      </c>
      <c r="H662" s="1344"/>
      <c r="I662" s="1344"/>
      <c r="J662" s="1344"/>
      <c r="K662" s="1344"/>
      <c r="L662" s="1344"/>
      <c r="M662" s="1344"/>
      <c r="N662" s="1344"/>
      <c r="O662" s="1344"/>
      <c r="P662" s="1344"/>
      <c r="Q662" s="1344"/>
      <c r="R662" s="1344"/>
      <c r="S662" s="1344"/>
      <c r="T662" s="526"/>
      <c r="U662" s="103"/>
      <c r="V662" s="527"/>
      <c r="AK662" s="600"/>
      <c r="AL662" s="600"/>
      <c r="AM662" s="600"/>
      <c r="AN662" s="600"/>
      <c r="AO662" s="600"/>
      <c r="AP662" s="600"/>
      <c r="AQ662" s="600"/>
      <c r="AR662" s="600"/>
      <c r="AS662" s="600"/>
      <c r="AT662" s="600"/>
      <c r="AU662" s="600"/>
      <c r="AV662" s="600"/>
      <c r="AW662" s="600"/>
      <c r="AX662" s="600"/>
      <c r="AY662" s="600"/>
      <c r="AZ662" s="600"/>
      <c r="BA662" s="600"/>
      <c r="BB662" s="600"/>
      <c r="BC662" s="600"/>
      <c r="BD662" s="600"/>
      <c r="BE662" s="600"/>
      <c r="BF662" s="600"/>
      <c r="BG662" s="600"/>
      <c r="BH662" s="600"/>
      <c r="BI662" s="600"/>
      <c r="BJ662" s="600"/>
      <c r="BK662" s="600"/>
      <c r="BL662" s="600"/>
      <c r="BM662" s="600"/>
      <c r="BN662" s="600"/>
      <c r="BO662" s="600"/>
    </row>
    <row r="663" spans="1:67" s="70" customFormat="1" ht="17.25" customHeight="1" hidden="1">
      <c r="A663" s="533"/>
      <c r="B663" s="70" t="s">
        <v>482</v>
      </c>
      <c r="H663" s="1344"/>
      <c r="I663" s="1344"/>
      <c r="J663" s="1344"/>
      <c r="K663" s="1344"/>
      <c r="L663" s="1344"/>
      <c r="M663" s="1344"/>
      <c r="N663" s="1344"/>
      <c r="O663" s="1344"/>
      <c r="P663" s="1344"/>
      <c r="Q663" s="1344"/>
      <c r="R663" s="1344"/>
      <c r="S663" s="1344"/>
      <c r="T663" s="526"/>
      <c r="U663" s="103"/>
      <c r="V663" s="527"/>
      <c r="AK663" s="600"/>
      <c r="AL663" s="600"/>
      <c r="AM663" s="600"/>
      <c r="AN663" s="600"/>
      <c r="AO663" s="600"/>
      <c r="AP663" s="600"/>
      <c r="AQ663" s="600"/>
      <c r="AR663" s="600"/>
      <c r="AS663" s="600"/>
      <c r="AT663" s="600"/>
      <c r="AU663" s="600"/>
      <c r="AV663" s="600"/>
      <c r="AW663" s="600"/>
      <c r="AX663" s="600"/>
      <c r="AY663" s="600"/>
      <c r="AZ663" s="600"/>
      <c r="BA663" s="600"/>
      <c r="BB663" s="600"/>
      <c r="BC663" s="600"/>
      <c r="BD663" s="600"/>
      <c r="BE663" s="600"/>
      <c r="BF663" s="600"/>
      <c r="BG663" s="600"/>
      <c r="BH663" s="600"/>
      <c r="BI663" s="600"/>
      <c r="BJ663" s="600"/>
      <c r="BK663" s="600"/>
      <c r="BL663" s="600"/>
      <c r="BM663" s="600"/>
      <c r="BN663" s="600"/>
      <c r="BO663" s="600"/>
    </row>
    <row r="664" spans="1:67" s="70" customFormat="1" ht="17.25" customHeight="1" hidden="1">
      <c r="A664" s="533"/>
      <c r="B664" s="70" t="s">
        <v>483</v>
      </c>
      <c r="H664" s="1344"/>
      <c r="I664" s="1344"/>
      <c r="J664" s="1344"/>
      <c r="K664" s="1344"/>
      <c r="L664" s="1344"/>
      <c r="M664" s="1344"/>
      <c r="N664" s="1344"/>
      <c r="O664" s="1344"/>
      <c r="P664" s="1344"/>
      <c r="Q664" s="1344"/>
      <c r="R664" s="1344"/>
      <c r="S664" s="1344"/>
      <c r="T664" s="526"/>
      <c r="U664" s="103"/>
      <c r="V664" s="527"/>
      <c r="AK664" s="600"/>
      <c r="AL664" s="600"/>
      <c r="AM664" s="600"/>
      <c r="AN664" s="600"/>
      <c r="AO664" s="600"/>
      <c r="AP664" s="600"/>
      <c r="AQ664" s="600"/>
      <c r="AR664" s="600"/>
      <c r="AS664" s="600"/>
      <c r="AT664" s="600"/>
      <c r="AU664" s="600"/>
      <c r="AV664" s="600"/>
      <c r="AW664" s="600"/>
      <c r="AX664" s="600"/>
      <c r="AY664" s="600"/>
      <c r="AZ664" s="600"/>
      <c r="BA664" s="600"/>
      <c r="BB664" s="600"/>
      <c r="BC664" s="600"/>
      <c r="BD664" s="600"/>
      <c r="BE664" s="600"/>
      <c r="BF664" s="600"/>
      <c r="BG664" s="600"/>
      <c r="BH664" s="600"/>
      <c r="BI664" s="600"/>
      <c r="BJ664" s="600"/>
      <c r="BK664" s="600"/>
      <c r="BL664" s="600"/>
      <c r="BM664" s="600"/>
      <c r="BN664" s="600"/>
      <c r="BO664" s="600"/>
    </row>
    <row r="665" spans="1:67" s="70" customFormat="1" ht="17.25" customHeight="1" hidden="1">
      <c r="A665" s="533"/>
      <c r="B665" s="70" t="s">
        <v>484</v>
      </c>
      <c r="H665" s="1344"/>
      <c r="I665" s="1344"/>
      <c r="J665" s="1344"/>
      <c r="K665" s="1344"/>
      <c r="L665" s="1344"/>
      <c r="M665" s="1344"/>
      <c r="N665" s="1344"/>
      <c r="O665" s="1344"/>
      <c r="P665" s="1344"/>
      <c r="Q665" s="1344"/>
      <c r="R665" s="1344"/>
      <c r="S665" s="1344"/>
      <c r="T665" s="526"/>
      <c r="U665" s="103"/>
      <c r="V665" s="527"/>
      <c r="AK665" s="600"/>
      <c r="AL665" s="600"/>
      <c r="AM665" s="600"/>
      <c r="AN665" s="600"/>
      <c r="AO665" s="600"/>
      <c r="AP665" s="600"/>
      <c r="AQ665" s="600"/>
      <c r="AR665" s="600"/>
      <c r="AS665" s="600"/>
      <c r="AT665" s="600"/>
      <c r="AU665" s="600"/>
      <c r="AV665" s="600"/>
      <c r="AW665" s="600"/>
      <c r="AX665" s="600"/>
      <c r="AY665" s="600"/>
      <c r="AZ665" s="600"/>
      <c r="BA665" s="600"/>
      <c r="BB665" s="600"/>
      <c r="BC665" s="600"/>
      <c r="BD665" s="600"/>
      <c r="BE665" s="600"/>
      <c r="BF665" s="600"/>
      <c r="BG665" s="600"/>
      <c r="BH665" s="600"/>
      <c r="BI665" s="600"/>
      <c r="BJ665" s="600"/>
      <c r="BK665" s="600"/>
      <c r="BL665" s="600"/>
      <c r="BM665" s="600"/>
      <c r="BN665" s="600"/>
      <c r="BO665" s="600"/>
    </row>
    <row r="666" spans="1:67" s="70" customFormat="1" ht="17.25" customHeight="1" hidden="1">
      <c r="A666" s="533"/>
      <c r="B666" s="70" t="s">
        <v>485</v>
      </c>
      <c r="H666" s="1344"/>
      <c r="I666" s="1344"/>
      <c r="J666" s="1344"/>
      <c r="K666" s="1344"/>
      <c r="L666" s="1344"/>
      <c r="M666" s="1344"/>
      <c r="N666" s="1344"/>
      <c r="O666" s="1344"/>
      <c r="P666" s="1344"/>
      <c r="Q666" s="1344"/>
      <c r="R666" s="1344"/>
      <c r="S666" s="1344"/>
      <c r="T666" s="526"/>
      <c r="U666" s="103"/>
      <c r="V666" s="527"/>
      <c r="AK666" s="600"/>
      <c r="AL666" s="600"/>
      <c r="AM666" s="600"/>
      <c r="AN666" s="600"/>
      <c r="AO666" s="600"/>
      <c r="AP666" s="600"/>
      <c r="AQ666" s="600"/>
      <c r="AR666" s="600"/>
      <c r="AS666" s="600"/>
      <c r="AT666" s="600"/>
      <c r="AU666" s="600"/>
      <c r="AV666" s="600"/>
      <c r="AW666" s="600"/>
      <c r="AX666" s="600"/>
      <c r="AY666" s="600"/>
      <c r="AZ666" s="600"/>
      <c r="BA666" s="600"/>
      <c r="BB666" s="600"/>
      <c r="BC666" s="600"/>
      <c r="BD666" s="600"/>
      <c r="BE666" s="600"/>
      <c r="BF666" s="600"/>
      <c r="BG666" s="600"/>
      <c r="BH666" s="600"/>
      <c r="BI666" s="600"/>
      <c r="BJ666" s="600"/>
      <c r="BK666" s="600"/>
      <c r="BL666" s="600"/>
      <c r="BM666" s="600"/>
      <c r="BN666" s="600"/>
      <c r="BO666" s="600"/>
    </row>
    <row r="667" spans="1:67" s="149" customFormat="1" ht="17.25" customHeight="1" hidden="1">
      <c r="A667" s="161" t="s">
        <v>486</v>
      </c>
      <c r="B667" s="511" t="s">
        <v>487</v>
      </c>
      <c r="H667" s="1345" t="s">
        <v>167</v>
      </c>
      <c r="I667" s="1346"/>
      <c r="J667" s="1346"/>
      <c r="K667" s="1346"/>
      <c r="L667" s="1346"/>
      <c r="M667" s="1346"/>
      <c r="N667" s="1345" t="s">
        <v>168</v>
      </c>
      <c r="O667" s="1346"/>
      <c r="P667" s="1346"/>
      <c r="Q667" s="1346"/>
      <c r="R667" s="1346"/>
      <c r="S667" s="1346"/>
      <c r="T667" s="504"/>
      <c r="U667" s="118"/>
      <c r="V667" s="148"/>
      <c r="AK667" s="123"/>
      <c r="AL667" s="123"/>
      <c r="AM667" s="123"/>
      <c r="AN667" s="123"/>
      <c r="AO667" s="123"/>
      <c r="AP667" s="123"/>
      <c r="AQ667" s="123"/>
      <c r="AR667" s="123"/>
      <c r="AS667" s="123"/>
      <c r="AT667" s="123"/>
      <c r="AU667" s="123"/>
      <c r="AV667" s="123"/>
      <c r="AW667" s="123"/>
      <c r="AX667" s="123"/>
      <c r="AY667" s="123"/>
      <c r="AZ667" s="123"/>
      <c r="BA667" s="123"/>
      <c r="BB667" s="123"/>
      <c r="BC667" s="123"/>
      <c r="BD667" s="123"/>
      <c r="BE667" s="123"/>
      <c r="BF667" s="123"/>
      <c r="BG667" s="123"/>
      <c r="BH667" s="123"/>
      <c r="BI667" s="123"/>
      <c r="BJ667" s="123"/>
      <c r="BK667" s="123"/>
      <c r="BL667" s="123"/>
      <c r="BM667" s="123"/>
      <c r="BN667" s="123"/>
      <c r="BO667" s="123"/>
    </row>
    <row r="668" spans="1:67" s="70" customFormat="1" ht="17.25" customHeight="1" hidden="1">
      <c r="A668" s="533"/>
      <c r="B668" s="70" t="s">
        <v>488</v>
      </c>
      <c r="H668" s="1344"/>
      <c r="I668" s="1344"/>
      <c r="J668" s="1344"/>
      <c r="K668" s="1344"/>
      <c r="L668" s="1344"/>
      <c r="M668" s="1344"/>
      <c r="N668" s="1344"/>
      <c r="O668" s="1344"/>
      <c r="P668" s="1344"/>
      <c r="Q668" s="1344"/>
      <c r="R668" s="1344"/>
      <c r="S668" s="1344"/>
      <c r="T668" s="526"/>
      <c r="U668" s="103"/>
      <c r="V668" s="527"/>
      <c r="AK668" s="600"/>
      <c r="AL668" s="600"/>
      <c r="AM668" s="600"/>
      <c r="AN668" s="600"/>
      <c r="AO668" s="600"/>
      <c r="AP668" s="600"/>
      <c r="AQ668" s="600"/>
      <c r="AR668" s="600"/>
      <c r="AS668" s="600"/>
      <c r="AT668" s="600"/>
      <c r="AU668" s="600"/>
      <c r="AV668" s="600"/>
      <c r="AW668" s="600"/>
      <c r="AX668" s="600"/>
      <c r="AY668" s="600"/>
      <c r="AZ668" s="600"/>
      <c r="BA668" s="600"/>
      <c r="BB668" s="600"/>
      <c r="BC668" s="600"/>
      <c r="BD668" s="600"/>
      <c r="BE668" s="600"/>
      <c r="BF668" s="600"/>
      <c r="BG668" s="600"/>
      <c r="BH668" s="600"/>
      <c r="BI668" s="600"/>
      <c r="BJ668" s="600"/>
      <c r="BK668" s="600"/>
      <c r="BL668" s="600"/>
      <c r="BM668" s="600"/>
      <c r="BN668" s="600"/>
      <c r="BO668" s="600"/>
    </row>
    <row r="669" spans="1:67" s="70" customFormat="1" ht="17.25" customHeight="1" hidden="1">
      <c r="A669" s="533"/>
      <c r="B669" s="70" t="s">
        <v>489</v>
      </c>
      <c r="H669" s="1347"/>
      <c r="I669" s="1347"/>
      <c r="J669" s="1347"/>
      <c r="K669" s="1347"/>
      <c r="L669" s="1347"/>
      <c r="M669" s="1347"/>
      <c r="N669" s="1347"/>
      <c r="O669" s="1347"/>
      <c r="P669" s="1347"/>
      <c r="Q669" s="1347"/>
      <c r="R669" s="1347"/>
      <c r="S669" s="1347"/>
      <c r="T669" s="526"/>
      <c r="U669" s="103"/>
      <c r="V669" s="527"/>
      <c r="AK669" s="600"/>
      <c r="AL669" s="600"/>
      <c r="AM669" s="600"/>
      <c r="AN669" s="600"/>
      <c r="AO669" s="600"/>
      <c r="AP669" s="600"/>
      <c r="AQ669" s="600"/>
      <c r="AR669" s="600"/>
      <c r="AS669" s="600"/>
      <c r="AT669" s="600"/>
      <c r="AU669" s="600"/>
      <c r="AV669" s="600"/>
      <c r="AW669" s="600"/>
      <c r="AX669" s="600"/>
      <c r="AY669" s="600"/>
      <c r="AZ669" s="600"/>
      <c r="BA669" s="600"/>
      <c r="BB669" s="600"/>
      <c r="BC669" s="600"/>
      <c r="BD669" s="600"/>
      <c r="BE669" s="600"/>
      <c r="BF669" s="600"/>
      <c r="BG669" s="600"/>
      <c r="BH669" s="600"/>
      <c r="BI669" s="600"/>
      <c r="BJ669" s="600"/>
      <c r="BK669" s="600"/>
      <c r="BL669" s="600"/>
      <c r="BM669" s="600"/>
      <c r="BN669" s="600"/>
      <c r="BO669" s="600"/>
    </row>
    <row r="670" spans="1:67" s="70" customFormat="1" ht="17.25" customHeight="1" hidden="1">
      <c r="A670" s="533"/>
      <c r="B670" s="70" t="s">
        <v>490</v>
      </c>
      <c r="H670" s="1347"/>
      <c r="I670" s="1347"/>
      <c r="J670" s="1347"/>
      <c r="K670" s="1347"/>
      <c r="L670" s="1347"/>
      <c r="M670" s="1347"/>
      <c r="N670" s="1347"/>
      <c r="O670" s="1347"/>
      <c r="P670" s="1347"/>
      <c r="Q670" s="1347"/>
      <c r="R670" s="1347"/>
      <c r="S670" s="1347"/>
      <c r="T670" s="526"/>
      <c r="U670" s="103"/>
      <c r="V670" s="527"/>
      <c r="AK670" s="600"/>
      <c r="AL670" s="600"/>
      <c r="AM670" s="600"/>
      <c r="AN670" s="600"/>
      <c r="AO670" s="600"/>
      <c r="AP670" s="600"/>
      <c r="AQ670" s="600"/>
      <c r="AR670" s="600"/>
      <c r="AS670" s="600"/>
      <c r="AT670" s="600"/>
      <c r="AU670" s="600"/>
      <c r="AV670" s="600"/>
      <c r="AW670" s="600"/>
      <c r="AX670" s="600"/>
      <c r="AY670" s="600"/>
      <c r="AZ670" s="600"/>
      <c r="BA670" s="600"/>
      <c r="BB670" s="600"/>
      <c r="BC670" s="600"/>
      <c r="BD670" s="600"/>
      <c r="BE670" s="600"/>
      <c r="BF670" s="600"/>
      <c r="BG670" s="600"/>
      <c r="BH670" s="600"/>
      <c r="BI670" s="600"/>
      <c r="BJ670" s="600"/>
      <c r="BK670" s="600"/>
      <c r="BL670" s="600"/>
      <c r="BM670" s="600"/>
      <c r="BN670" s="600"/>
      <c r="BO670" s="600"/>
    </row>
    <row r="671" spans="1:67" s="70" customFormat="1" ht="17.25" customHeight="1" hidden="1">
      <c r="A671" s="533"/>
      <c r="B671" s="70" t="s">
        <v>491</v>
      </c>
      <c r="H671" s="1347"/>
      <c r="I671" s="1347"/>
      <c r="J671" s="1347"/>
      <c r="K671" s="1347"/>
      <c r="L671" s="1347"/>
      <c r="M671" s="1347"/>
      <c r="N671" s="1347"/>
      <c r="O671" s="1347"/>
      <c r="P671" s="1347"/>
      <c r="Q671" s="1347"/>
      <c r="R671" s="1347"/>
      <c r="S671" s="1347"/>
      <c r="T671" s="526"/>
      <c r="U671" s="103"/>
      <c r="V671" s="527"/>
      <c r="AK671" s="600"/>
      <c r="AL671" s="600"/>
      <c r="AM671" s="600"/>
      <c r="AN671" s="600"/>
      <c r="AO671" s="600"/>
      <c r="AP671" s="600"/>
      <c r="AQ671" s="600"/>
      <c r="AR671" s="600"/>
      <c r="AS671" s="600"/>
      <c r="AT671" s="600"/>
      <c r="AU671" s="600"/>
      <c r="AV671" s="600"/>
      <c r="AW671" s="600"/>
      <c r="AX671" s="600"/>
      <c r="AY671" s="600"/>
      <c r="AZ671" s="600"/>
      <c r="BA671" s="600"/>
      <c r="BB671" s="600"/>
      <c r="BC671" s="600"/>
      <c r="BD671" s="600"/>
      <c r="BE671" s="600"/>
      <c r="BF671" s="600"/>
      <c r="BG671" s="600"/>
      <c r="BH671" s="600"/>
      <c r="BI671" s="600"/>
      <c r="BJ671" s="600"/>
      <c r="BK671" s="600"/>
      <c r="BL671" s="600"/>
      <c r="BM671" s="600"/>
      <c r="BN671" s="600"/>
      <c r="BO671" s="600"/>
    </row>
    <row r="672" spans="1:67" s="70" customFormat="1" ht="17.25" customHeight="1" hidden="1">
      <c r="A672" s="533"/>
      <c r="B672" s="70" t="s">
        <v>492</v>
      </c>
      <c r="H672" s="1347">
        <v>1268000000</v>
      </c>
      <c r="I672" s="1347"/>
      <c r="J672" s="1347"/>
      <c r="K672" s="1347"/>
      <c r="L672" s="1347"/>
      <c r="M672" s="1347"/>
      <c r="N672" s="1347">
        <v>1268000000</v>
      </c>
      <c r="O672" s="1347"/>
      <c r="P672" s="1347"/>
      <c r="Q672" s="1347"/>
      <c r="R672" s="1347"/>
      <c r="S672" s="1347"/>
      <c r="T672" s="526"/>
      <c r="U672" s="103"/>
      <c r="V672" s="527"/>
      <c r="AK672" s="600"/>
      <c r="AL672" s="600"/>
      <c r="AM672" s="600"/>
      <c r="AN672" s="600"/>
      <c r="AO672" s="600"/>
      <c r="AP672" s="600"/>
      <c r="AQ672" s="600"/>
      <c r="AR672" s="600"/>
      <c r="AS672" s="600"/>
      <c r="AT672" s="600"/>
      <c r="AU672" s="600"/>
      <c r="AV672" s="600"/>
      <c r="AW672" s="600"/>
      <c r="AX672" s="600"/>
      <c r="AY672" s="600"/>
      <c r="AZ672" s="600"/>
      <c r="BA672" s="600"/>
      <c r="BB672" s="600"/>
      <c r="BC672" s="600"/>
      <c r="BD672" s="600"/>
      <c r="BE672" s="600"/>
      <c r="BF672" s="600"/>
      <c r="BG672" s="600"/>
      <c r="BH672" s="600"/>
      <c r="BI672" s="600"/>
      <c r="BJ672" s="600"/>
      <c r="BK672" s="600"/>
      <c r="BL672" s="600"/>
      <c r="BM672" s="600"/>
      <c r="BN672" s="600"/>
      <c r="BO672" s="600"/>
    </row>
    <row r="673" spans="1:67" s="70" customFormat="1" ht="17.25" customHeight="1" hidden="1">
      <c r="A673" s="533"/>
      <c r="B673" s="70" t="s">
        <v>493</v>
      </c>
      <c r="H673" s="1347"/>
      <c r="I673" s="1347"/>
      <c r="J673" s="1347"/>
      <c r="K673" s="1347"/>
      <c r="L673" s="1347"/>
      <c r="M673" s="1347"/>
      <c r="N673" s="1347"/>
      <c r="O673" s="1347"/>
      <c r="P673" s="1347"/>
      <c r="Q673" s="1347"/>
      <c r="R673" s="1347"/>
      <c r="S673" s="1347"/>
      <c r="T673" s="526"/>
      <c r="U673" s="103"/>
      <c r="V673" s="527"/>
      <c r="AK673" s="600"/>
      <c r="AL673" s="600"/>
      <c r="AM673" s="600"/>
      <c r="AN673" s="600"/>
      <c r="AO673" s="600"/>
      <c r="AP673" s="600"/>
      <c r="AQ673" s="600"/>
      <c r="AR673" s="600"/>
      <c r="AS673" s="600"/>
      <c r="AT673" s="600"/>
      <c r="AU673" s="600"/>
      <c r="AV673" s="600"/>
      <c r="AW673" s="600"/>
      <c r="AX673" s="600"/>
      <c r="AY673" s="600"/>
      <c r="AZ673" s="600"/>
      <c r="BA673" s="600"/>
      <c r="BB673" s="600"/>
      <c r="BC673" s="600"/>
      <c r="BD673" s="600"/>
      <c r="BE673" s="600"/>
      <c r="BF673" s="600"/>
      <c r="BG673" s="600"/>
      <c r="BH673" s="600"/>
      <c r="BI673" s="600"/>
      <c r="BJ673" s="600"/>
      <c r="BK673" s="600"/>
      <c r="BL673" s="600"/>
      <c r="BM673" s="600"/>
      <c r="BN673" s="600"/>
      <c r="BO673" s="600"/>
    </row>
    <row r="674" spans="1:67" s="70" customFormat="1" ht="17.25" customHeight="1" hidden="1">
      <c r="A674" s="533"/>
      <c r="B674" s="70" t="s">
        <v>494</v>
      </c>
      <c r="H674" s="1347"/>
      <c r="I674" s="1347"/>
      <c r="J674" s="1347"/>
      <c r="K674" s="1347"/>
      <c r="L674" s="1347"/>
      <c r="M674" s="1347"/>
      <c r="N674" s="1347"/>
      <c r="O674" s="1347"/>
      <c r="P674" s="1347"/>
      <c r="Q674" s="1347"/>
      <c r="R674" s="1347"/>
      <c r="S674" s="1347"/>
      <c r="T674" s="526"/>
      <c r="U674" s="103"/>
      <c r="V674" s="527"/>
      <c r="AK674" s="600"/>
      <c r="AL674" s="600"/>
      <c r="AM674" s="600"/>
      <c r="AN674" s="600"/>
      <c r="AO674" s="600"/>
      <c r="AP674" s="600"/>
      <c r="AQ674" s="600"/>
      <c r="AR674" s="600"/>
      <c r="AS674" s="600"/>
      <c r="AT674" s="600"/>
      <c r="AU674" s="600"/>
      <c r="AV674" s="600"/>
      <c r="AW674" s="600"/>
      <c r="AX674" s="600"/>
      <c r="AY674" s="600"/>
      <c r="AZ674" s="600"/>
      <c r="BA674" s="600"/>
      <c r="BB674" s="600"/>
      <c r="BC674" s="600"/>
      <c r="BD674" s="600"/>
      <c r="BE674" s="600"/>
      <c r="BF674" s="600"/>
      <c r="BG674" s="600"/>
      <c r="BH674" s="600"/>
      <c r="BI674" s="600"/>
      <c r="BJ674" s="600"/>
      <c r="BK674" s="600"/>
      <c r="BL674" s="600"/>
      <c r="BM674" s="600"/>
      <c r="BN674" s="600"/>
      <c r="BO674" s="600"/>
    </row>
    <row r="675" spans="1:67" s="70" customFormat="1" ht="17.25" customHeight="1" hidden="1">
      <c r="A675" s="533"/>
      <c r="B675" s="70" t="s">
        <v>495</v>
      </c>
      <c r="H675" s="1347"/>
      <c r="I675" s="1347"/>
      <c r="J675" s="1347"/>
      <c r="K675" s="1347"/>
      <c r="L675" s="1347"/>
      <c r="M675" s="1347"/>
      <c r="N675" s="1347"/>
      <c r="O675" s="1347"/>
      <c r="P675" s="1347"/>
      <c r="Q675" s="1347"/>
      <c r="R675" s="1347"/>
      <c r="S675" s="1347"/>
      <c r="T675" s="526"/>
      <c r="U675" s="103"/>
      <c r="V675" s="527"/>
      <c r="AK675" s="600"/>
      <c r="AL675" s="600"/>
      <c r="AM675" s="600"/>
      <c r="AN675" s="600"/>
      <c r="AO675" s="600"/>
      <c r="AP675" s="600"/>
      <c r="AQ675" s="600"/>
      <c r="AR675" s="600"/>
      <c r="AS675" s="600"/>
      <c r="AT675" s="600"/>
      <c r="AU675" s="600"/>
      <c r="AV675" s="600"/>
      <c r="AW675" s="600"/>
      <c r="AX675" s="600"/>
      <c r="AY675" s="600"/>
      <c r="AZ675" s="600"/>
      <c r="BA675" s="600"/>
      <c r="BB675" s="600"/>
      <c r="BC675" s="600"/>
      <c r="BD675" s="600"/>
      <c r="BE675" s="600"/>
      <c r="BF675" s="600"/>
      <c r="BG675" s="600"/>
      <c r="BH675" s="600"/>
      <c r="BI675" s="600"/>
      <c r="BJ675" s="600"/>
      <c r="BK675" s="600"/>
      <c r="BL675" s="600"/>
      <c r="BM675" s="600"/>
      <c r="BN675" s="600"/>
      <c r="BO675" s="600"/>
    </row>
    <row r="676" spans="1:67" s="70" customFormat="1" ht="17.25" customHeight="1" hidden="1">
      <c r="A676" s="533"/>
      <c r="B676" s="70" t="s">
        <v>496</v>
      </c>
      <c r="H676" s="1347"/>
      <c r="I676" s="1347"/>
      <c r="J676" s="1347"/>
      <c r="K676" s="1347"/>
      <c r="L676" s="1347"/>
      <c r="M676" s="1347"/>
      <c r="N676" s="1347"/>
      <c r="O676" s="1347"/>
      <c r="P676" s="1347"/>
      <c r="Q676" s="1347"/>
      <c r="R676" s="1347"/>
      <c r="S676" s="1347"/>
      <c r="T676" s="526"/>
      <c r="U676" s="103"/>
      <c r="V676" s="527"/>
      <c r="AK676" s="600"/>
      <c r="AL676" s="600"/>
      <c r="AM676" s="600"/>
      <c r="AN676" s="600"/>
      <c r="AO676" s="600"/>
      <c r="AP676" s="600"/>
      <c r="AQ676" s="600"/>
      <c r="AR676" s="600"/>
      <c r="AS676" s="600"/>
      <c r="AT676" s="600"/>
      <c r="AU676" s="600"/>
      <c r="AV676" s="600"/>
      <c r="AW676" s="600"/>
      <c r="AX676" s="600"/>
      <c r="AY676" s="600"/>
      <c r="AZ676" s="600"/>
      <c r="BA676" s="600"/>
      <c r="BB676" s="600"/>
      <c r="BC676" s="600"/>
      <c r="BD676" s="600"/>
      <c r="BE676" s="600"/>
      <c r="BF676" s="600"/>
      <c r="BG676" s="600"/>
      <c r="BH676" s="600"/>
      <c r="BI676" s="600"/>
      <c r="BJ676" s="600"/>
      <c r="BK676" s="600"/>
      <c r="BL676" s="600"/>
      <c r="BM676" s="600"/>
      <c r="BN676" s="600"/>
      <c r="BO676" s="600"/>
    </row>
    <row r="677" spans="1:67" s="149" customFormat="1" ht="17.25" customHeight="1" hidden="1">
      <c r="A677" s="161"/>
      <c r="C677" s="512" t="s">
        <v>1523</v>
      </c>
      <c r="H677" s="1344">
        <f>SUM(H668:M676)</f>
        <v>1268000000</v>
      </c>
      <c r="I677" s="1344"/>
      <c r="J677" s="1344"/>
      <c r="K677" s="1344"/>
      <c r="L677" s="1344"/>
      <c r="M677" s="1344"/>
      <c r="N677" s="1344">
        <f>SUM(N668:S676)</f>
        <v>1268000000</v>
      </c>
      <c r="O677" s="1344"/>
      <c r="P677" s="1344"/>
      <c r="Q677" s="1344"/>
      <c r="R677" s="1344"/>
      <c r="S677" s="1344"/>
      <c r="T677" s="504"/>
      <c r="U677" s="118"/>
      <c r="V677" s="148"/>
      <c r="AK677" s="123"/>
      <c r="AL677" s="123"/>
      <c r="AM677" s="123"/>
      <c r="AN677" s="123"/>
      <c r="AO677" s="123"/>
      <c r="AP677" s="123"/>
      <c r="AQ677" s="123"/>
      <c r="AR677" s="123"/>
      <c r="AS677" s="123"/>
      <c r="AT677" s="123"/>
      <c r="AU677" s="123"/>
      <c r="AV677" s="123"/>
      <c r="AW677" s="123"/>
      <c r="AX677" s="123"/>
      <c r="AY677" s="123"/>
      <c r="AZ677" s="123"/>
      <c r="BA677" s="123"/>
      <c r="BB677" s="123"/>
      <c r="BC677" s="123"/>
      <c r="BD677" s="123"/>
      <c r="BE677" s="123"/>
      <c r="BF677" s="123"/>
      <c r="BG677" s="123"/>
      <c r="BH677" s="123"/>
      <c r="BI677" s="123"/>
      <c r="BJ677" s="123"/>
      <c r="BK677" s="123"/>
      <c r="BL677" s="123"/>
      <c r="BM677" s="123"/>
      <c r="BN677" s="123"/>
      <c r="BO677" s="123"/>
    </row>
    <row r="678" spans="1:67" s="70" customFormat="1" ht="17.25" customHeight="1" hidden="1">
      <c r="A678" s="533"/>
      <c r="B678" s="511" t="s">
        <v>497</v>
      </c>
      <c r="C678" s="161"/>
      <c r="H678" s="534"/>
      <c r="I678" s="534"/>
      <c r="J678" s="534"/>
      <c r="K678" s="534"/>
      <c r="L678" s="534"/>
      <c r="M678" s="534"/>
      <c r="N678" s="534"/>
      <c r="O678" s="534"/>
      <c r="P678" s="534"/>
      <c r="Q678" s="534"/>
      <c r="R678" s="534"/>
      <c r="S678" s="534"/>
      <c r="T678" s="526"/>
      <c r="U678" s="103"/>
      <c r="V678" s="527"/>
      <c r="AK678" s="600"/>
      <c r="AL678" s="600"/>
      <c r="AM678" s="600"/>
      <c r="AN678" s="600"/>
      <c r="AO678" s="600"/>
      <c r="AP678" s="600"/>
      <c r="AQ678" s="600"/>
      <c r="AR678" s="600"/>
      <c r="AS678" s="600"/>
      <c r="AT678" s="600"/>
      <c r="AU678" s="600"/>
      <c r="AV678" s="600"/>
      <c r="AW678" s="600"/>
      <c r="AX678" s="600"/>
      <c r="AY678" s="600"/>
      <c r="AZ678" s="600"/>
      <c r="BA678" s="600"/>
      <c r="BB678" s="600"/>
      <c r="BC678" s="600"/>
      <c r="BD678" s="600"/>
      <c r="BE678" s="600"/>
      <c r="BF678" s="600"/>
      <c r="BG678" s="600"/>
      <c r="BH678" s="600"/>
      <c r="BI678" s="600"/>
      <c r="BJ678" s="600"/>
      <c r="BK678" s="600"/>
      <c r="BL678" s="600"/>
      <c r="BM678" s="600"/>
      <c r="BN678" s="600"/>
      <c r="BO678" s="600"/>
    </row>
    <row r="679" spans="1:67" s="149" customFormat="1" ht="17.25" customHeight="1" hidden="1">
      <c r="A679" s="161">
        <v>12</v>
      </c>
      <c r="B679" s="511" t="s">
        <v>498</v>
      </c>
      <c r="H679" s="1345" t="s">
        <v>167</v>
      </c>
      <c r="I679" s="1346"/>
      <c r="J679" s="1346"/>
      <c r="K679" s="1346"/>
      <c r="L679" s="1346"/>
      <c r="M679" s="1346"/>
      <c r="N679" s="1345" t="s">
        <v>168</v>
      </c>
      <c r="O679" s="1346"/>
      <c r="P679" s="1346"/>
      <c r="Q679" s="1346"/>
      <c r="R679" s="1346"/>
      <c r="S679" s="1346"/>
      <c r="T679" s="504"/>
      <c r="U679" s="118"/>
      <c r="V679" s="148"/>
      <c r="AK679" s="123"/>
      <c r="AL679" s="123"/>
      <c r="AM679" s="123"/>
      <c r="AN679" s="123"/>
      <c r="AO679" s="123"/>
      <c r="AP679" s="123"/>
      <c r="AQ679" s="123"/>
      <c r="AR679" s="123"/>
      <c r="AS679" s="123"/>
      <c r="AT679" s="123"/>
      <c r="AU679" s="123"/>
      <c r="AV679" s="123"/>
      <c r="AW679" s="123"/>
      <c r="AX679" s="123"/>
      <c r="AY679" s="123"/>
      <c r="AZ679" s="123"/>
      <c r="BA679" s="123"/>
      <c r="BB679" s="123"/>
      <c r="BC679" s="123"/>
      <c r="BD679" s="123"/>
      <c r="BE679" s="123"/>
      <c r="BF679" s="123"/>
      <c r="BG679" s="123"/>
      <c r="BH679" s="123"/>
      <c r="BI679" s="123"/>
      <c r="BJ679" s="123"/>
      <c r="BK679" s="123"/>
      <c r="BL679" s="123"/>
      <c r="BM679" s="123"/>
      <c r="BN679" s="123"/>
      <c r="BO679" s="123"/>
    </row>
    <row r="680" spans="1:67" s="70" customFormat="1" ht="17.25" customHeight="1" hidden="1">
      <c r="A680" s="533"/>
      <c r="B680" s="70" t="s">
        <v>499</v>
      </c>
      <c r="H680" s="1344"/>
      <c r="I680" s="1344"/>
      <c r="J680" s="1344"/>
      <c r="K680" s="1344"/>
      <c r="L680" s="1344"/>
      <c r="M680" s="1344"/>
      <c r="N680" s="1344"/>
      <c r="O680" s="1344"/>
      <c r="P680" s="1344"/>
      <c r="Q680" s="1344"/>
      <c r="R680" s="1344"/>
      <c r="S680" s="1344"/>
      <c r="T680" s="526"/>
      <c r="U680" s="103"/>
      <c r="V680" s="527"/>
      <c r="AK680" s="600"/>
      <c r="AL680" s="600"/>
      <c r="AM680" s="600"/>
      <c r="AN680" s="600"/>
      <c r="AO680" s="600"/>
      <c r="AP680" s="600"/>
      <c r="AQ680" s="600"/>
      <c r="AR680" s="600"/>
      <c r="AS680" s="600"/>
      <c r="AT680" s="600"/>
      <c r="AU680" s="600"/>
      <c r="AV680" s="600"/>
      <c r="AW680" s="600"/>
      <c r="AX680" s="600"/>
      <c r="AY680" s="600"/>
      <c r="AZ680" s="600"/>
      <c r="BA680" s="600"/>
      <c r="BB680" s="600"/>
      <c r="BC680" s="600"/>
      <c r="BD680" s="600"/>
      <c r="BE680" s="600"/>
      <c r="BF680" s="600"/>
      <c r="BG680" s="600"/>
      <c r="BH680" s="600"/>
      <c r="BI680" s="600"/>
      <c r="BJ680" s="600"/>
      <c r="BK680" s="600"/>
      <c r="BL680" s="600"/>
      <c r="BM680" s="600"/>
      <c r="BN680" s="600"/>
      <c r="BO680" s="600"/>
    </row>
    <row r="681" spans="1:67" s="70" customFormat="1" ht="17.25" customHeight="1" hidden="1">
      <c r="A681" s="533"/>
      <c r="B681" s="70" t="s">
        <v>500</v>
      </c>
      <c r="H681" s="1344"/>
      <c r="I681" s="1344"/>
      <c r="J681" s="1344"/>
      <c r="K681" s="1344"/>
      <c r="L681" s="1344"/>
      <c r="M681" s="1344"/>
      <c r="N681" s="1344"/>
      <c r="O681" s="1344"/>
      <c r="P681" s="1344"/>
      <c r="Q681" s="1344"/>
      <c r="R681" s="1344"/>
      <c r="S681" s="1344"/>
      <c r="T681" s="526"/>
      <c r="U681" s="103"/>
      <c r="V681" s="527"/>
      <c r="AK681" s="600"/>
      <c r="AL681" s="600"/>
      <c r="AM681" s="600"/>
      <c r="AN681" s="600"/>
      <c r="AO681" s="600"/>
      <c r="AP681" s="600"/>
      <c r="AQ681" s="600"/>
      <c r="AR681" s="600"/>
      <c r="AS681" s="600"/>
      <c r="AT681" s="600"/>
      <c r="AU681" s="600"/>
      <c r="AV681" s="600"/>
      <c r="AW681" s="600"/>
      <c r="AX681" s="600"/>
      <c r="AY681" s="600"/>
      <c r="AZ681" s="600"/>
      <c r="BA681" s="600"/>
      <c r="BB681" s="600"/>
      <c r="BC681" s="600"/>
      <c r="BD681" s="600"/>
      <c r="BE681" s="600"/>
      <c r="BF681" s="600"/>
      <c r="BG681" s="600"/>
      <c r="BH681" s="600"/>
      <c r="BI681" s="600"/>
      <c r="BJ681" s="600"/>
      <c r="BK681" s="600"/>
      <c r="BL681" s="600"/>
      <c r="BM681" s="600"/>
      <c r="BN681" s="600"/>
      <c r="BO681" s="600"/>
    </row>
    <row r="682" spans="1:67" s="70" customFormat="1" ht="17.25" customHeight="1" hidden="1">
      <c r="A682" s="533"/>
      <c r="B682" s="70" t="s">
        <v>501</v>
      </c>
      <c r="H682" s="1344"/>
      <c r="I682" s="1344"/>
      <c r="J682" s="1344"/>
      <c r="K682" s="1344"/>
      <c r="L682" s="1344"/>
      <c r="M682" s="1344"/>
      <c r="N682" s="1344"/>
      <c r="O682" s="1344"/>
      <c r="P682" s="1344"/>
      <c r="Q682" s="1344"/>
      <c r="R682" s="1344"/>
      <c r="S682" s="1344"/>
      <c r="T682" s="526"/>
      <c r="U682" s="103"/>
      <c r="V682" s="527"/>
      <c r="AK682" s="600"/>
      <c r="AL682" s="600"/>
      <c r="AM682" s="600"/>
      <c r="AN682" s="600"/>
      <c r="AO682" s="600"/>
      <c r="AP682" s="600"/>
      <c r="AQ682" s="600"/>
      <c r="AR682" s="600"/>
      <c r="AS682" s="600"/>
      <c r="AT682" s="600"/>
      <c r="AU682" s="600"/>
      <c r="AV682" s="600"/>
      <c r="AW682" s="600"/>
      <c r="AX682" s="600"/>
      <c r="AY682" s="600"/>
      <c r="AZ682" s="600"/>
      <c r="BA682" s="600"/>
      <c r="BB682" s="600"/>
      <c r="BC682" s="600"/>
      <c r="BD682" s="600"/>
      <c r="BE682" s="600"/>
      <c r="BF682" s="600"/>
      <c r="BG682" s="600"/>
      <c r="BH682" s="600"/>
      <c r="BI682" s="600"/>
      <c r="BJ682" s="600"/>
      <c r="BK682" s="600"/>
      <c r="BL682" s="600"/>
      <c r="BM682" s="600"/>
      <c r="BN682" s="600"/>
      <c r="BO682" s="600"/>
    </row>
    <row r="683" spans="1:67" s="70" customFormat="1" ht="17.25" customHeight="1" hidden="1">
      <c r="A683" s="533"/>
      <c r="B683" s="70" t="s">
        <v>502</v>
      </c>
      <c r="H683" s="1344"/>
      <c r="I683" s="1344"/>
      <c r="J683" s="1344"/>
      <c r="K683" s="1344"/>
      <c r="L683" s="1344"/>
      <c r="M683" s="1344"/>
      <c r="N683" s="1344"/>
      <c r="O683" s="1344"/>
      <c r="P683" s="1344"/>
      <c r="Q683" s="1344"/>
      <c r="R683" s="1344"/>
      <c r="S683" s="1344"/>
      <c r="T683" s="526"/>
      <c r="U683" s="103"/>
      <c r="V683" s="527"/>
      <c r="AK683" s="600"/>
      <c r="AL683" s="600"/>
      <c r="AM683" s="600"/>
      <c r="AN683" s="600"/>
      <c r="AO683" s="600"/>
      <c r="AP683" s="600"/>
      <c r="AQ683" s="600"/>
      <c r="AR683" s="600"/>
      <c r="AS683" s="600"/>
      <c r="AT683" s="600"/>
      <c r="AU683" s="600"/>
      <c r="AV683" s="600"/>
      <c r="AW683" s="600"/>
      <c r="AX683" s="600"/>
      <c r="AY683" s="600"/>
      <c r="AZ683" s="600"/>
      <c r="BA683" s="600"/>
      <c r="BB683" s="600"/>
      <c r="BC683" s="600"/>
      <c r="BD683" s="600"/>
      <c r="BE683" s="600"/>
      <c r="BF683" s="600"/>
      <c r="BG683" s="600"/>
      <c r="BH683" s="600"/>
      <c r="BI683" s="600"/>
      <c r="BJ683" s="600"/>
      <c r="BK683" s="600"/>
      <c r="BL683" s="600"/>
      <c r="BM683" s="600"/>
      <c r="BN683" s="600"/>
      <c r="BO683" s="600"/>
    </row>
    <row r="684" spans="1:67" s="70" customFormat="1" ht="17.25" customHeight="1" hidden="1">
      <c r="A684" s="533"/>
      <c r="B684" s="70" t="s">
        <v>503</v>
      </c>
      <c r="H684" s="1344"/>
      <c r="I684" s="1344"/>
      <c r="J684" s="1344"/>
      <c r="K684" s="1344"/>
      <c r="L684" s="1344"/>
      <c r="M684" s="1344"/>
      <c r="N684" s="1344"/>
      <c r="O684" s="1344"/>
      <c r="P684" s="1344"/>
      <c r="Q684" s="1344"/>
      <c r="R684" s="1344"/>
      <c r="S684" s="1344"/>
      <c r="T684" s="526"/>
      <c r="U684" s="103"/>
      <c r="V684" s="527"/>
      <c r="AK684" s="600"/>
      <c r="AL684" s="600"/>
      <c r="AM684" s="600"/>
      <c r="AN684" s="600"/>
      <c r="AO684" s="600"/>
      <c r="AP684" s="600"/>
      <c r="AQ684" s="600"/>
      <c r="AR684" s="600"/>
      <c r="AS684" s="600"/>
      <c r="AT684" s="600"/>
      <c r="AU684" s="600"/>
      <c r="AV684" s="600"/>
      <c r="AW684" s="600"/>
      <c r="AX684" s="600"/>
      <c r="AY684" s="600"/>
      <c r="AZ684" s="600"/>
      <c r="BA684" s="600"/>
      <c r="BB684" s="600"/>
      <c r="BC684" s="600"/>
      <c r="BD684" s="600"/>
      <c r="BE684" s="600"/>
      <c r="BF684" s="600"/>
      <c r="BG684" s="600"/>
      <c r="BH684" s="600"/>
      <c r="BI684" s="600"/>
      <c r="BJ684" s="600"/>
      <c r="BK684" s="600"/>
      <c r="BL684" s="600"/>
      <c r="BM684" s="600"/>
      <c r="BN684" s="600"/>
      <c r="BO684" s="600"/>
    </row>
    <row r="685" spans="1:67" s="149" customFormat="1" ht="17.25" customHeight="1" hidden="1">
      <c r="A685" s="161">
        <v>13</v>
      </c>
      <c r="B685" s="511" t="s">
        <v>504</v>
      </c>
      <c r="H685" s="1344"/>
      <c r="I685" s="1344"/>
      <c r="J685" s="1344"/>
      <c r="K685" s="1344"/>
      <c r="L685" s="1344"/>
      <c r="M685" s="1344"/>
      <c r="N685" s="1344"/>
      <c r="O685" s="1344"/>
      <c r="P685" s="1344"/>
      <c r="Q685" s="1344"/>
      <c r="R685" s="1344"/>
      <c r="S685" s="1344"/>
      <c r="T685" s="504"/>
      <c r="U685" s="118"/>
      <c r="V685" s="148"/>
      <c r="AK685" s="123"/>
      <c r="AL685" s="123"/>
      <c r="AM685" s="123"/>
      <c r="AN685" s="123"/>
      <c r="AO685" s="123"/>
      <c r="AP685" s="123"/>
      <c r="AQ685" s="123"/>
      <c r="AR685" s="123"/>
      <c r="AS685" s="123"/>
      <c r="AT685" s="123"/>
      <c r="AU685" s="123"/>
      <c r="AV685" s="123"/>
      <c r="AW685" s="123"/>
      <c r="AX685" s="123"/>
      <c r="AY685" s="123"/>
      <c r="AZ685" s="123"/>
      <c r="BA685" s="123"/>
      <c r="BB685" s="123"/>
      <c r="BC685" s="123"/>
      <c r="BD685" s="123"/>
      <c r="BE685" s="123"/>
      <c r="BF685" s="123"/>
      <c r="BG685" s="123"/>
      <c r="BH685" s="123"/>
      <c r="BI685" s="123"/>
      <c r="BJ685" s="123"/>
      <c r="BK685" s="123"/>
      <c r="BL685" s="123"/>
      <c r="BM685" s="123"/>
      <c r="BN685" s="123"/>
      <c r="BO685" s="123"/>
    </row>
    <row r="686" spans="1:67" s="70" customFormat="1" ht="17.25" customHeight="1" hidden="1">
      <c r="A686" s="533"/>
      <c r="B686" s="511" t="s">
        <v>505</v>
      </c>
      <c r="H686" s="1344"/>
      <c r="I686" s="1344"/>
      <c r="J686" s="1344"/>
      <c r="K686" s="1344"/>
      <c r="L686" s="1344"/>
      <c r="M686" s="1344"/>
      <c r="N686" s="1344"/>
      <c r="O686" s="1344"/>
      <c r="P686" s="1344"/>
      <c r="Q686" s="1344"/>
      <c r="R686" s="1344"/>
      <c r="S686" s="1344"/>
      <c r="T686" s="526"/>
      <c r="U686" s="103"/>
      <c r="V686" s="527"/>
      <c r="AK686" s="600"/>
      <c r="AL686" s="600"/>
      <c r="AM686" s="600"/>
      <c r="AN686" s="600"/>
      <c r="AO686" s="600"/>
      <c r="AP686" s="600"/>
      <c r="AQ686" s="600"/>
      <c r="AR686" s="600"/>
      <c r="AS686" s="600"/>
      <c r="AT686" s="600"/>
      <c r="AU686" s="600"/>
      <c r="AV686" s="600"/>
      <c r="AW686" s="600"/>
      <c r="AX686" s="600"/>
      <c r="AY686" s="600"/>
      <c r="AZ686" s="600"/>
      <c r="BA686" s="600"/>
      <c r="BB686" s="600"/>
      <c r="BC686" s="600"/>
      <c r="BD686" s="600"/>
      <c r="BE686" s="600"/>
      <c r="BF686" s="600"/>
      <c r="BG686" s="600"/>
      <c r="BH686" s="600"/>
      <c r="BI686" s="600"/>
      <c r="BJ686" s="600"/>
      <c r="BK686" s="600"/>
      <c r="BL686" s="600"/>
      <c r="BM686" s="600"/>
      <c r="BN686" s="600"/>
      <c r="BO686" s="600"/>
    </row>
    <row r="687" spans="1:67" s="149" customFormat="1" ht="17.25" customHeight="1" hidden="1">
      <c r="A687" s="161">
        <v>14</v>
      </c>
      <c r="B687" s="511" t="s">
        <v>506</v>
      </c>
      <c r="H687" s="1345" t="s">
        <v>167</v>
      </c>
      <c r="I687" s="1346"/>
      <c r="J687" s="1346"/>
      <c r="K687" s="1346"/>
      <c r="L687" s="1346"/>
      <c r="M687" s="1346"/>
      <c r="N687" s="1345" t="s">
        <v>168</v>
      </c>
      <c r="O687" s="1346"/>
      <c r="P687" s="1346"/>
      <c r="Q687" s="1346"/>
      <c r="R687" s="1346"/>
      <c r="S687" s="1346"/>
      <c r="T687" s="504"/>
      <c r="U687" s="118"/>
      <c r="V687" s="148"/>
      <c r="AK687" s="123"/>
      <c r="AL687" s="123"/>
      <c r="AM687" s="123"/>
      <c r="AN687" s="123"/>
      <c r="AO687" s="123"/>
      <c r="AP687" s="123"/>
      <c r="AQ687" s="123"/>
      <c r="AR687" s="123"/>
      <c r="AS687" s="123"/>
      <c r="AT687" s="123"/>
      <c r="AU687" s="123"/>
      <c r="AV687" s="123"/>
      <c r="AW687" s="123"/>
      <c r="AX687" s="123"/>
      <c r="AY687" s="123"/>
      <c r="AZ687" s="123"/>
      <c r="BA687" s="123"/>
      <c r="BB687" s="123"/>
      <c r="BC687" s="123"/>
      <c r="BD687" s="123"/>
      <c r="BE687" s="123"/>
      <c r="BF687" s="123"/>
      <c r="BG687" s="123"/>
      <c r="BH687" s="123"/>
      <c r="BI687" s="123"/>
      <c r="BJ687" s="123"/>
      <c r="BK687" s="123"/>
      <c r="BL687" s="123"/>
      <c r="BM687" s="123"/>
      <c r="BN687" s="123"/>
      <c r="BO687" s="123"/>
    </row>
    <row r="688" spans="1:67" s="70" customFormat="1" ht="17.25" customHeight="1" hidden="1">
      <c r="A688" s="533"/>
      <c r="B688" s="70" t="s">
        <v>507</v>
      </c>
      <c r="H688" s="1347">
        <v>3785522665</v>
      </c>
      <c r="I688" s="1347"/>
      <c r="J688" s="1347"/>
      <c r="K688" s="1347"/>
      <c r="L688" s="1347"/>
      <c r="M688" s="1347"/>
      <c r="N688" s="1347">
        <v>3797755653</v>
      </c>
      <c r="O688" s="1347"/>
      <c r="P688" s="1347"/>
      <c r="Q688" s="1347"/>
      <c r="R688" s="1347"/>
      <c r="S688" s="1347"/>
      <c r="T688" s="526"/>
      <c r="U688" s="103"/>
      <c r="V688" s="527"/>
      <c r="AK688" s="600"/>
      <c r="AL688" s="600"/>
      <c r="AM688" s="600"/>
      <c r="AN688" s="600"/>
      <c r="AO688" s="600"/>
      <c r="AP688" s="600"/>
      <c r="AQ688" s="600"/>
      <c r="AR688" s="600"/>
      <c r="AS688" s="600"/>
      <c r="AT688" s="600"/>
      <c r="AU688" s="600"/>
      <c r="AV688" s="600"/>
      <c r="AW688" s="600"/>
      <c r="AX688" s="600"/>
      <c r="AY688" s="600"/>
      <c r="AZ688" s="600"/>
      <c r="BA688" s="600"/>
      <c r="BB688" s="600"/>
      <c r="BC688" s="600"/>
      <c r="BD688" s="600"/>
      <c r="BE688" s="600"/>
      <c r="BF688" s="600"/>
      <c r="BG688" s="600"/>
      <c r="BH688" s="600"/>
      <c r="BI688" s="600"/>
      <c r="BJ688" s="600"/>
      <c r="BK688" s="600"/>
      <c r="BL688" s="600"/>
      <c r="BM688" s="600"/>
      <c r="BN688" s="600"/>
      <c r="BO688" s="600"/>
    </row>
    <row r="689" spans="1:67" s="70" customFormat="1" ht="17.25" customHeight="1" hidden="1">
      <c r="A689" s="533"/>
      <c r="B689" s="70" t="s">
        <v>508</v>
      </c>
      <c r="H689" s="1347">
        <v>4495637500</v>
      </c>
      <c r="I689" s="1347"/>
      <c r="J689" s="1347"/>
      <c r="K689" s="1347"/>
      <c r="L689" s="1347"/>
      <c r="M689" s="1347"/>
      <c r="N689" s="1347">
        <v>4772137500</v>
      </c>
      <c r="O689" s="1347"/>
      <c r="P689" s="1347"/>
      <c r="Q689" s="1347"/>
      <c r="R689" s="1347"/>
      <c r="S689" s="1347"/>
      <c r="T689" s="526"/>
      <c r="U689" s="103"/>
      <c r="V689" s="527"/>
      <c r="AK689" s="600"/>
      <c r="AL689" s="600"/>
      <c r="AM689" s="600"/>
      <c r="AN689" s="600"/>
      <c r="AO689" s="600"/>
      <c r="AP689" s="600"/>
      <c r="AQ689" s="600"/>
      <c r="AR689" s="600"/>
      <c r="AS689" s="600"/>
      <c r="AT689" s="600"/>
      <c r="AU689" s="600"/>
      <c r="AV689" s="600"/>
      <c r="AW689" s="600"/>
      <c r="AX689" s="600"/>
      <c r="AY689" s="600"/>
      <c r="AZ689" s="600"/>
      <c r="BA689" s="600"/>
      <c r="BB689" s="600"/>
      <c r="BC689" s="600"/>
      <c r="BD689" s="600"/>
      <c r="BE689" s="600"/>
      <c r="BF689" s="600"/>
      <c r="BG689" s="600"/>
      <c r="BH689" s="600"/>
      <c r="BI689" s="600"/>
      <c r="BJ689" s="600"/>
      <c r="BK689" s="600"/>
      <c r="BL689" s="600"/>
      <c r="BM689" s="600"/>
      <c r="BN689" s="600"/>
      <c r="BO689" s="600"/>
    </row>
    <row r="690" spans="1:67" s="70" customFormat="1" ht="17.25" customHeight="1" hidden="1">
      <c r="A690" s="533"/>
      <c r="B690" s="70" t="s">
        <v>509</v>
      </c>
      <c r="H690" s="1347"/>
      <c r="I690" s="1347"/>
      <c r="J690" s="1347"/>
      <c r="K690" s="1347"/>
      <c r="L690" s="1347"/>
      <c r="M690" s="1347"/>
      <c r="N690" s="1347"/>
      <c r="O690" s="1347"/>
      <c r="P690" s="1347"/>
      <c r="Q690" s="1347"/>
      <c r="R690" s="1347"/>
      <c r="S690" s="1347"/>
      <c r="T690" s="526"/>
      <c r="U690" s="103"/>
      <c r="V690" s="527"/>
      <c r="AK690" s="600"/>
      <c r="AL690" s="600"/>
      <c r="AM690" s="600"/>
      <c r="AN690" s="600"/>
      <c r="AO690" s="600"/>
      <c r="AP690" s="600"/>
      <c r="AQ690" s="600"/>
      <c r="AR690" s="600"/>
      <c r="AS690" s="600"/>
      <c r="AT690" s="600"/>
      <c r="AU690" s="600"/>
      <c r="AV690" s="600"/>
      <c r="AW690" s="600"/>
      <c r="AX690" s="600"/>
      <c r="AY690" s="600"/>
      <c r="AZ690" s="600"/>
      <c r="BA690" s="600"/>
      <c r="BB690" s="600"/>
      <c r="BC690" s="600"/>
      <c r="BD690" s="600"/>
      <c r="BE690" s="600"/>
      <c r="BF690" s="600"/>
      <c r="BG690" s="600"/>
      <c r="BH690" s="600"/>
      <c r="BI690" s="600"/>
      <c r="BJ690" s="600"/>
      <c r="BK690" s="600"/>
      <c r="BL690" s="600"/>
      <c r="BM690" s="600"/>
      <c r="BN690" s="600"/>
      <c r="BO690" s="600"/>
    </row>
    <row r="691" spans="1:67" s="70" customFormat="1" ht="17.25" customHeight="1" hidden="1">
      <c r="A691" s="533"/>
      <c r="B691" s="70" t="s">
        <v>510</v>
      </c>
      <c r="H691" s="1347"/>
      <c r="I691" s="1347"/>
      <c r="J691" s="1347"/>
      <c r="K691" s="1347"/>
      <c r="L691" s="1347"/>
      <c r="M691" s="1347"/>
      <c r="N691" s="1347"/>
      <c r="O691" s="1347"/>
      <c r="P691" s="1347"/>
      <c r="Q691" s="1347"/>
      <c r="R691" s="1347"/>
      <c r="S691" s="1347"/>
      <c r="T691" s="526"/>
      <c r="U691" s="103"/>
      <c r="V691" s="527"/>
      <c r="AK691" s="600"/>
      <c r="AL691" s="600"/>
      <c r="AM691" s="600"/>
      <c r="AN691" s="600"/>
      <c r="AO691" s="600"/>
      <c r="AP691" s="600"/>
      <c r="AQ691" s="600"/>
      <c r="AR691" s="600"/>
      <c r="AS691" s="600"/>
      <c r="AT691" s="600"/>
      <c r="AU691" s="600"/>
      <c r="AV691" s="600"/>
      <c r="AW691" s="600"/>
      <c r="AX691" s="600"/>
      <c r="AY691" s="600"/>
      <c r="AZ691" s="600"/>
      <c r="BA691" s="600"/>
      <c r="BB691" s="600"/>
      <c r="BC691" s="600"/>
      <c r="BD691" s="600"/>
      <c r="BE691" s="600"/>
      <c r="BF691" s="600"/>
      <c r="BG691" s="600"/>
      <c r="BH691" s="600"/>
      <c r="BI691" s="600"/>
      <c r="BJ691" s="600"/>
      <c r="BK691" s="600"/>
      <c r="BL691" s="600"/>
      <c r="BM691" s="600"/>
      <c r="BN691" s="600"/>
      <c r="BO691" s="600"/>
    </row>
    <row r="692" spans="1:67" s="149" customFormat="1" ht="17.25" customHeight="1" hidden="1">
      <c r="A692" s="161"/>
      <c r="C692" s="512" t="s">
        <v>1523</v>
      </c>
      <c r="H692" s="1344">
        <f>SUM(H688:M691)</f>
        <v>8281160165</v>
      </c>
      <c r="I692" s="1344"/>
      <c r="J692" s="1344"/>
      <c r="K692" s="1344"/>
      <c r="L692" s="1344"/>
      <c r="M692" s="1344"/>
      <c r="N692" s="1344">
        <f>SUM(N688:S691)</f>
        <v>8569893153</v>
      </c>
      <c r="O692" s="1344"/>
      <c r="P692" s="1344"/>
      <c r="Q692" s="1344"/>
      <c r="R692" s="1344"/>
      <c r="S692" s="1344"/>
      <c r="T692" s="504"/>
      <c r="U692" s="118"/>
      <c r="V692" s="148"/>
      <c r="AK692" s="123"/>
      <c r="AL692" s="123"/>
      <c r="AM692" s="123"/>
      <c r="AN692" s="123"/>
      <c r="AO692" s="123"/>
      <c r="AP692" s="123"/>
      <c r="AQ692" s="123"/>
      <c r="AR692" s="123"/>
      <c r="AS692" s="123"/>
      <c r="AT692" s="123"/>
      <c r="AU692" s="123"/>
      <c r="AV692" s="123"/>
      <c r="AW692" s="123"/>
      <c r="AX692" s="123"/>
      <c r="AY692" s="123"/>
      <c r="AZ692" s="123"/>
      <c r="BA692" s="123"/>
      <c r="BB692" s="123"/>
      <c r="BC692" s="123"/>
      <c r="BD692" s="123"/>
      <c r="BE692" s="123"/>
      <c r="BF692" s="123"/>
      <c r="BG692" s="123"/>
      <c r="BH692" s="123"/>
      <c r="BI692" s="123"/>
      <c r="BJ692" s="123"/>
      <c r="BK692" s="123"/>
      <c r="BL692" s="123"/>
      <c r="BM692" s="123"/>
      <c r="BN692" s="123"/>
      <c r="BO692" s="123"/>
    </row>
    <row r="693" spans="1:67" s="149" customFormat="1" ht="17.25" customHeight="1" hidden="1">
      <c r="A693" s="161">
        <v>15</v>
      </c>
      <c r="B693" s="511" t="s">
        <v>511</v>
      </c>
      <c r="H693" s="1408" t="s">
        <v>167</v>
      </c>
      <c r="I693" s="1344"/>
      <c r="J693" s="1344"/>
      <c r="K693" s="1344"/>
      <c r="L693" s="1344"/>
      <c r="M693" s="1344"/>
      <c r="N693" s="1408" t="s">
        <v>168</v>
      </c>
      <c r="O693" s="1344"/>
      <c r="P693" s="1344"/>
      <c r="Q693" s="1344"/>
      <c r="R693" s="1344"/>
      <c r="S693" s="1344"/>
      <c r="T693" s="504"/>
      <c r="U693" s="118"/>
      <c r="V693" s="148"/>
      <c r="AK693" s="123"/>
      <c r="AL693" s="123"/>
      <c r="AM693" s="123"/>
      <c r="AN693" s="123"/>
      <c r="AO693" s="123"/>
      <c r="AP693" s="123"/>
      <c r="AQ693" s="123"/>
      <c r="AR693" s="123"/>
      <c r="AS693" s="123"/>
      <c r="AT693" s="123"/>
      <c r="AU693" s="123"/>
      <c r="AV693" s="123"/>
      <c r="AW693" s="123"/>
      <c r="AX693" s="123"/>
      <c r="AY693" s="123"/>
      <c r="AZ693" s="123"/>
      <c r="BA693" s="123"/>
      <c r="BB693" s="123"/>
      <c r="BC693" s="123"/>
      <c r="BD693" s="123"/>
      <c r="BE693" s="123"/>
      <c r="BF693" s="123"/>
      <c r="BG693" s="123"/>
      <c r="BH693" s="123"/>
      <c r="BI693" s="123"/>
      <c r="BJ693" s="123"/>
      <c r="BK693" s="123"/>
      <c r="BL693" s="123"/>
      <c r="BM693" s="123"/>
      <c r="BN693" s="123"/>
      <c r="BO693" s="123"/>
    </row>
    <row r="694" spans="1:67" s="70" customFormat="1" ht="17.25" customHeight="1" hidden="1">
      <c r="A694" s="533"/>
      <c r="B694" s="70" t="s">
        <v>512</v>
      </c>
      <c r="H694" s="1347">
        <v>21171659154</v>
      </c>
      <c r="I694" s="1347"/>
      <c r="J694" s="1347"/>
      <c r="K694" s="1347"/>
      <c r="L694" s="1347"/>
      <c r="M694" s="1347"/>
      <c r="N694" s="1347">
        <v>15749116904</v>
      </c>
      <c r="O694" s="1347"/>
      <c r="P694" s="1347"/>
      <c r="Q694" s="1347"/>
      <c r="R694" s="1347"/>
      <c r="S694" s="1347"/>
      <c r="T694" s="526"/>
      <c r="U694" s="103"/>
      <c r="V694" s="527"/>
      <c r="AK694" s="600"/>
      <c r="AL694" s="600"/>
      <c r="AM694" s="600"/>
      <c r="AN694" s="600"/>
      <c r="AO694" s="600"/>
      <c r="AP694" s="600"/>
      <c r="AQ694" s="600"/>
      <c r="AR694" s="600"/>
      <c r="AS694" s="600"/>
      <c r="AT694" s="600"/>
      <c r="AU694" s="600"/>
      <c r="AV694" s="600"/>
      <c r="AW694" s="600"/>
      <c r="AX694" s="600"/>
      <c r="AY694" s="600"/>
      <c r="AZ694" s="600"/>
      <c r="BA694" s="600"/>
      <c r="BB694" s="600"/>
      <c r="BC694" s="600"/>
      <c r="BD694" s="600"/>
      <c r="BE694" s="600"/>
      <c r="BF694" s="600"/>
      <c r="BG694" s="600"/>
      <c r="BH694" s="600"/>
      <c r="BI694" s="600"/>
      <c r="BJ694" s="600"/>
      <c r="BK694" s="600"/>
      <c r="BL694" s="600"/>
      <c r="BM694" s="600"/>
      <c r="BN694" s="600"/>
      <c r="BO694" s="600"/>
    </row>
    <row r="695" spans="1:67" s="70" customFormat="1" ht="17.25" customHeight="1" hidden="1">
      <c r="A695" s="533"/>
      <c r="B695" s="70" t="s">
        <v>513</v>
      </c>
      <c r="H695" s="1347"/>
      <c r="I695" s="1347"/>
      <c r="J695" s="1347"/>
      <c r="K695" s="1347"/>
      <c r="L695" s="1347"/>
      <c r="M695" s="1347"/>
      <c r="N695" s="1347">
        <v>2791356470</v>
      </c>
      <c r="O695" s="1347"/>
      <c r="P695" s="1347"/>
      <c r="Q695" s="1347"/>
      <c r="R695" s="1347"/>
      <c r="S695" s="1347"/>
      <c r="T695" s="526"/>
      <c r="U695" s="103"/>
      <c r="V695" s="527"/>
      <c r="AK695" s="600"/>
      <c r="AL695" s="600"/>
      <c r="AM695" s="600"/>
      <c r="AN695" s="600"/>
      <c r="AO695" s="600"/>
      <c r="AP695" s="600"/>
      <c r="AQ695" s="600"/>
      <c r="AR695" s="600"/>
      <c r="AS695" s="600"/>
      <c r="AT695" s="600"/>
      <c r="AU695" s="600"/>
      <c r="AV695" s="600"/>
      <c r="AW695" s="600"/>
      <c r="AX695" s="600"/>
      <c r="AY695" s="600"/>
      <c r="AZ695" s="600"/>
      <c r="BA695" s="600"/>
      <c r="BB695" s="600"/>
      <c r="BC695" s="600"/>
      <c r="BD695" s="600"/>
      <c r="BE695" s="600"/>
      <c r="BF695" s="600"/>
      <c r="BG695" s="600"/>
      <c r="BH695" s="600"/>
      <c r="BI695" s="600"/>
      <c r="BJ695" s="600"/>
      <c r="BK695" s="600"/>
      <c r="BL695" s="600"/>
      <c r="BM695" s="600"/>
      <c r="BN695" s="600"/>
      <c r="BO695" s="600"/>
    </row>
    <row r="696" spans="1:67" s="149" customFormat="1" ht="17.25" customHeight="1" hidden="1">
      <c r="A696" s="161"/>
      <c r="C696" s="511" t="s">
        <v>1523</v>
      </c>
      <c r="H696" s="1344">
        <f>SUM(H694:M695)</f>
        <v>21171659154</v>
      </c>
      <c r="I696" s="1344"/>
      <c r="J696" s="1344"/>
      <c r="K696" s="1344"/>
      <c r="L696" s="1344"/>
      <c r="M696" s="1344"/>
      <c r="N696" s="1344">
        <f>SUM(N694:S695)</f>
        <v>18540473374</v>
      </c>
      <c r="O696" s="1344"/>
      <c r="P696" s="1344"/>
      <c r="Q696" s="1344"/>
      <c r="R696" s="1344"/>
      <c r="S696" s="1344"/>
      <c r="T696" s="504"/>
      <c r="U696" s="118"/>
      <c r="V696" s="148"/>
      <c r="AK696" s="123"/>
      <c r="AL696" s="123"/>
      <c r="AM696" s="123"/>
      <c r="AN696" s="123"/>
      <c r="AO696" s="123"/>
      <c r="AP696" s="123"/>
      <c r="AQ696" s="123"/>
      <c r="AR696" s="123"/>
      <c r="AS696" s="123"/>
      <c r="AT696" s="123"/>
      <c r="AU696" s="123"/>
      <c r="AV696" s="123"/>
      <c r="AW696" s="123"/>
      <c r="AX696" s="123"/>
      <c r="AY696" s="123"/>
      <c r="AZ696" s="123"/>
      <c r="BA696" s="123"/>
      <c r="BB696" s="123"/>
      <c r="BC696" s="123"/>
      <c r="BD696" s="123"/>
      <c r="BE696" s="123"/>
      <c r="BF696" s="123"/>
      <c r="BG696" s="123"/>
      <c r="BH696" s="123"/>
      <c r="BI696" s="123"/>
      <c r="BJ696" s="123"/>
      <c r="BK696" s="123"/>
      <c r="BL696" s="123"/>
      <c r="BM696" s="123"/>
      <c r="BN696" s="123"/>
      <c r="BO696" s="123"/>
    </row>
    <row r="697" spans="1:67" s="149" customFormat="1" ht="17.25" customHeight="1" hidden="1">
      <c r="A697" s="161">
        <v>16</v>
      </c>
      <c r="B697" s="511" t="s">
        <v>107</v>
      </c>
      <c r="H697" s="1408" t="s">
        <v>167</v>
      </c>
      <c r="I697" s="1344"/>
      <c r="J697" s="1344"/>
      <c r="K697" s="1344"/>
      <c r="L697" s="1344"/>
      <c r="M697" s="1344"/>
      <c r="N697" s="1408" t="s">
        <v>168</v>
      </c>
      <c r="O697" s="1344"/>
      <c r="P697" s="1344"/>
      <c r="Q697" s="1344"/>
      <c r="R697" s="1344"/>
      <c r="S697" s="1344"/>
      <c r="T697" s="504"/>
      <c r="U697" s="118"/>
      <c r="V697" s="148"/>
      <c r="AK697" s="123"/>
      <c r="AL697" s="123"/>
      <c r="AM697" s="123"/>
      <c r="AN697" s="123"/>
      <c r="AO697" s="123"/>
      <c r="AP697" s="123"/>
      <c r="AQ697" s="123"/>
      <c r="AR697" s="123"/>
      <c r="AS697" s="123"/>
      <c r="AT697" s="123"/>
      <c r="AU697" s="123"/>
      <c r="AV697" s="123"/>
      <c r="AW697" s="123"/>
      <c r="AX697" s="123"/>
      <c r="AY697" s="123"/>
      <c r="AZ697" s="123"/>
      <c r="BA697" s="123"/>
      <c r="BB697" s="123"/>
      <c r="BC697" s="123"/>
      <c r="BD697" s="123"/>
      <c r="BE697" s="123"/>
      <c r="BF697" s="123"/>
      <c r="BG697" s="123"/>
      <c r="BH697" s="123"/>
      <c r="BI697" s="123"/>
      <c r="BJ697" s="123"/>
      <c r="BK697" s="123"/>
      <c r="BL697" s="123"/>
      <c r="BM697" s="123"/>
      <c r="BN697" s="123"/>
      <c r="BO697" s="123"/>
    </row>
    <row r="698" spans="1:67" s="149" customFormat="1" ht="17.25" customHeight="1" hidden="1">
      <c r="A698" s="161" t="s">
        <v>514</v>
      </c>
      <c r="B698" s="511" t="s">
        <v>515</v>
      </c>
      <c r="H698" s="1344">
        <f>SUM(H699:M706)</f>
        <v>2531221465</v>
      </c>
      <c r="I698" s="1344"/>
      <c r="J698" s="1344"/>
      <c r="K698" s="1344"/>
      <c r="L698" s="1344"/>
      <c r="M698" s="1344"/>
      <c r="N698" s="1344">
        <f>SUM(N699:S706)</f>
        <v>31390036</v>
      </c>
      <c r="O698" s="1344"/>
      <c r="P698" s="1344"/>
      <c r="Q698" s="1344"/>
      <c r="R698" s="1344"/>
      <c r="S698" s="1344"/>
      <c r="T698" s="504"/>
      <c r="U698" s="118"/>
      <c r="V698" s="148"/>
      <c r="AK698" s="123"/>
      <c r="AL698" s="123"/>
      <c r="AM698" s="123"/>
      <c r="AN698" s="123"/>
      <c r="AO698" s="123"/>
      <c r="AP698" s="123"/>
      <c r="AQ698" s="123"/>
      <c r="AR698" s="123"/>
      <c r="AS698" s="123"/>
      <c r="AT698" s="123"/>
      <c r="AU698" s="123"/>
      <c r="AV698" s="123"/>
      <c r="AW698" s="123"/>
      <c r="AX698" s="123"/>
      <c r="AY698" s="123"/>
      <c r="AZ698" s="123"/>
      <c r="BA698" s="123"/>
      <c r="BB698" s="123"/>
      <c r="BC698" s="123"/>
      <c r="BD698" s="123"/>
      <c r="BE698" s="123"/>
      <c r="BF698" s="123"/>
      <c r="BG698" s="123"/>
      <c r="BH698" s="123"/>
      <c r="BI698" s="123"/>
      <c r="BJ698" s="123"/>
      <c r="BK698" s="123"/>
      <c r="BL698" s="123"/>
      <c r="BM698" s="123"/>
      <c r="BN698" s="123"/>
      <c r="BO698" s="123"/>
    </row>
    <row r="699" spans="1:67" s="70" customFormat="1" ht="17.25" customHeight="1" hidden="1">
      <c r="A699" s="533"/>
      <c r="B699" s="70" t="s">
        <v>516</v>
      </c>
      <c r="H699" s="1347">
        <v>953125678</v>
      </c>
      <c r="I699" s="1347"/>
      <c r="J699" s="1347"/>
      <c r="K699" s="1347"/>
      <c r="L699" s="1347"/>
      <c r="M699" s="1347"/>
      <c r="N699" s="1347"/>
      <c r="O699" s="1347"/>
      <c r="P699" s="1347"/>
      <c r="Q699" s="1347"/>
      <c r="R699" s="1347"/>
      <c r="S699" s="1347"/>
      <c r="T699" s="526"/>
      <c r="U699" s="103"/>
      <c r="V699" s="527"/>
      <c r="AK699" s="600"/>
      <c r="AL699" s="600"/>
      <c r="AM699" s="600"/>
      <c r="AN699" s="600"/>
      <c r="AO699" s="600"/>
      <c r="AP699" s="600"/>
      <c r="AQ699" s="600"/>
      <c r="AR699" s="600"/>
      <c r="AS699" s="600"/>
      <c r="AT699" s="600"/>
      <c r="AU699" s="600"/>
      <c r="AV699" s="600"/>
      <c r="AW699" s="600"/>
      <c r="AX699" s="600"/>
      <c r="AY699" s="600"/>
      <c r="AZ699" s="600"/>
      <c r="BA699" s="600"/>
      <c r="BB699" s="600"/>
      <c r="BC699" s="600"/>
      <c r="BD699" s="600"/>
      <c r="BE699" s="600"/>
      <c r="BF699" s="600"/>
      <c r="BG699" s="600"/>
      <c r="BH699" s="600"/>
      <c r="BI699" s="600"/>
      <c r="BJ699" s="600"/>
      <c r="BK699" s="600"/>
      <c r="BL699" s="600"/>
      <c r="BM699" s="600"/>
      <c r="BN699" s="600"/>
      <c r="BO699" s="600"/>
    </row>
    <row r="700" spans="1:67" s="70" customFormat="1" ht="17.25" customHeight="1" hidden="1">
      <c r="A700" s="533"/>
      <c r="B700" s="70" t="s">
        <v>517</v>
      </c>
      <c r="H700" s="1347"/>
      <c r="I700" s="1347"/>
      <c r="J700" s="1347"/>
      <c r="K700" s="1347"/>
      <c r="L700" s="1347"/>
      <c r="M700" s="1347"/>
      <c r="N700" s="1347"/>
      <c r="O700" s="1347"/>
      <c r="P700" s="1347"/>
      <c r="Q700" s="1347"/>
      <c r="R700" s="1347"/>
      <c r="S700" s="1347"/>
      <c r="T700" s="526"/>
      <c r="U700" s="103"/>
      <c r="V700" s="527"/>
      <c r="AK700" s="600"/>
      <c r="AL700" s="600"/>
      <c r="AM700" s="600"/>
      <c r="AN700" s="600"/>
      <c r="AO700" s="600"/>
      <c r="AP700" s="600"/>
      <c r="AQ700" s="600"/>
      <c r="AR700" s="600"/>
      <c r="AS700" s="600"/>
      <c r="AT700" s="600"/>
      <c r="AU700" s="600"/>
      <c r="AV700" s="600"/>
      <c r="AW700" s="600"/>
      <c r="AX700" s="600"/>
      <c r="AY700" s="600"/>
      <c r="AZ700" s="600"/>
      <c r="BA700" s="600"/>
      <c r="BB700" s="600"/>
      <c r="BC700" s="600"/>
      <c r="BD700" s="600"/>
      <c r="BE700" s="600"/>
      <c r="BF700" s="600"/>
      <c r="BG700" s="600"/>
      <c r="BH700" s="600"/>
      <c r="BI700" s="600"/>
      <c r="BJ700" s="600"/>
      <c r="BK700" s="600"/>
      <c r="BL700" s="600"/>
      <c r="BM700" s="600"/>
      <c r="BN700" s="600"/>
      <c r="BO700" s="600"/>
    </row>
    <row r="701" spans="1:67" s="70" customFormat="1" ht="17.25" customHeight="1" hidden="1">
      <c r="A701" s="533"/>
      <c r="B701" s="70" t="s">
        <v>518</v>
      </c>
      <c r="H701" s="1347"/>
      <c r="I701" s="1347"/>
      <c r="J701" s="1347"/>
      <c r="K701" s="1347"/>
      <c r="L701" s="1347"/>
      <c r="M701" s="1347"/>
      <c r="N701" s="1347"/>
      <c r="O701" s="1347"/>
      <c r="P701" s="1347"/>
      <c r="Q701" s="1347"/>
      <c r="R701" s="1347"/>
      <c r="S701" s="1347"/>
      <c r="T701" s="526"/>
      <c r="U701" s="103"/>
      <c r="V701" s="527"/>
      <c r="AK701" s="600"/>
      <c r="AL701" s="600"/>
      <c r="AM701" s="600"/>
      <c r="AN701" s="600"/>
      <c r="AO701" s="600"/>
      <c r="AP701" s="600"/>
      <c r="AQ701" s="600"/>
      <c r="AR701" s="600"/>
      <c r="AS701" s="600"/>
      <c r="AT701" s="600"/>
      <c r="AU701" s="600"/>
      <c r="AV701" s="600"/>
      <c r="AW701" s="600"/>
      <c r="AX701" s="600"/>
      <c r="AY701" s="600"/>
      <c r="AZ701" s="600"/>
      <c r="BA701" s="600"/>
      <c r="BB701" s="600"/>
      <c r="BC701" s="600"/>
      <c r="BD701" s="600"/>
      <c r="BE701" s="600"/>
      <c r="BF701" s="600"/>
      <c r="BG701" s="600"/>
      <c r="BH701" s="600"/>
      <c r="BI701" s="600"/>
      <c r="BJ701" s="600"/>
      <c r="BK701" s="600"/>
      <c r="BL701" s="600"/>
      <c r="BM701" s="600"/>
      <c r="BN701" s="600"/>
      <c r="BO701" s="600"/>
    </row>
    <row r="702" spans="1:67" s="70" customFormat="1" ht="17.25" customHeight="1" hidden="1">
      <c r="A702" s="533"/>
      <c r="B702" s="70" t="s">
        <v>519</v>
      </c>
      <c r="H702" s="1347"/>
      <c r="I702" s="1347"/>
      <c r="J702" s="1347"/>
      <c r="K702" s="1347"/>
      <c r="L702" s="1347"/>
      <c r="M702" s="1347"/>
      <c r="N702" s="1347"/>
      <c r="O702" s="1347"/>
      <c r="P702" s="1347"/>
      <c r="Q702" s="1347"/>
      <c r="R702" s="1347"/>
      <c r="S702" s="1347"/>
      <c r="T702" s="526"/>
      <c r="U702" s="103"/>
      <c r="V702" s="527"/>
      <c r="AK702" s="600"/>
      <c r="AL702" s="600"/>
      <c r="AM702" s="600"/>
      <c r="AN702" s="600"/>
      <c r="AO702" s="600"/>
      <c r="AP702" s="600"/>
      <c r="AQ702" s="600"/>
      <c r="AR702" s="600"/>
      <c r="AS702" s="600"/>
      <c r="AT702" s="600"/>
      <c r="AU702" s="600"/>
      <c r="AV702" s="600"/>
      <c r="AW702" s="600"/>
      <c r="AX702" s="600"/>
      <c r="AY702" s="600"/>
      <c r="AZ702" s="600"/>
      <c r="BA702" s="600"/>
      <c r="BB702" s="600"/>
      <c r="BC702" s="600"/>
      <c r="BD702" s="600"/>
      <c r="BE702" s="600"/>
      <c r="BF702" s="600"/>
      <c r="BG702" s="600"/>
      <c r="BH702" s="600"/>
      <c r="BI702" s="600"/>
      <c r="BJ702" s="600"/>
      <c r="BK702" s="600"/>
      <c r="BL702" s="600"/>
      <c r="BM702" s="600"/>
      <c r="BN702" s="600"/>
      <c r="BO702" s="600"/>
    </row>
    <row r="703" spans="1:67" s="70" customFormat="1" ht="17.25" customHeight="1" hidden="1">
      <c r="A703" s="533"/>
      <c r="B703" s="70" t="s">
        <v>520</v>
      </c>
      <c r="H703" s="1347">
        <v>847813662</v>
      </c>
      <c r="I703" s="1347"/>
      <c r="J703" s="1347"/>
      <c r="K703" s="1347"/>
      <c r="L703" s="1347"/>
      <c r="M703" s="1347"/>
      <c r="N703" s="1347">
        <v>31390036</v>
      </c>
      <c r="O703" s="1347"/>
      <c r="P703" s="1347"/>
      <c r="Q703" s="1347"/>
      <c r="R703" s="1347"/>
      <c r="S703" s="1347"/>
      <c r="T703" s="526"/>
      <c r="U703" s="103"/>
      <c r="V703" s="527"/>
      <c r="AK703" s="600"/>
      <c r="AL703" s="600"/>
      <c r="AM703" s="600"/>
      <c r="AN703" s="600"/>
      <c r="AO703" s="600"/>
      <c r="AP703" s="600"/>
      <c r="AQ703" s="600"/>
      <c r="AR703" s="600"/>
      <c r="AS703" s="600"/>
      <c r="AT703" s="600"/>
      <c r="AU703" s="600"/>
      <c r="AV703" s="600"/>
      <c r="AW703" s="600"/>
      <c r="AX703" s="600"/>
      <c r="AY703" s="600"/>
      <c r="AZ703" s="600"/>
      <c r="BA703" s="600"/>
      <c r="BB703" s="600"/>
      <c r="BC703" s="600"/>
      <c r="BD703" s="600"/>
      <c r="BE703" s="600"/>
      <c r="BF703" s="600"/>
      <c r="BG703" s="600"/>
      <c r="BH703" s="600"/>
      <c r="BI703" s="600"/>
      <c r="BJ703" s="600"/>
      <c r="BK703" s="600"/>
      <c r="BL703" s="600"/>
      <c r="BM703" s="600"/>
      <c r="BN703" s="600"/>
      <c r="BO703" s="600"/>
    </row>
    <row r="704" spans="1:67" s="70" customFormat="1" ht="17.25" customHeight="1" hidden="1">
      <c r="A704" s="533"/>
      <c r="B704" s="70" t="s">
        <v>521</v>
      </c>
      <c r="H704" s="1347"/>
      <c r="I704" s="1347"/>
      <c r="J704" s="1347"/>
      <c r="K704" s="1347"/>
      <c r="L704" s="1347"/>
      <c r="M704" s="1347"/>
      <c r="N704" s="1347"/>
      <c r="O704" s="1347"/>
      <c r="P704" s="1347"/>
      <c r="Q704" s="1347"/>
      <c r="R704" s="1347"/>
      <c r="S704" s="1347"/>
      <c r="T704" s="526"/>
      <c r="U704" s="103"/>
      <c r="V704" s="527"/>
      <c r="AK704" s="600"/>
      <c r="AL704" s="600"/>
      <c r="AM704" s="600"/>
      <c r="AN704" s="600"/>
      <c r="AO704" s="600"/>
      <c r="AP704" s="600"/>
      <c r="AQ704" s="600"/>
      <c r="AR704" s="600"/>
      <c r="AS704" s="600"/>
      <c r="AT704" s="600"/>
      <c r="AU704" s="600"/>
      <c r="AV704" s="600"/>
      <c r="AW704" s="600"/>
      <c r="AX704" s="600"/>
      <c r="AY704" s="600"/>
      <c r="AZ704" s="600"/>
      <c r="BA704" s="600"/>
      <c r="BB704" s="600"/>
      <c r="BC704" s="600"/>
      <c r="BD704" s="600"/>
      <c r="BE704" s="600"/>
      <c r="BF704" s="600"/>
      <c r="BG704" s="600"/>
      <c r="BH704" s="600"/>
      <c r="BI704" s="600"/>
      <c r="BJ704" s="600"/>
      <c r="BK704" s="600"/>
      <c r="BL704" s="600"/>
      <c r="BM704" s="600"/>
      <c r="BN704" s="600"/>
      <c r="BO704" s="600"/>
    </row>
    <row r="705" spans="1:67" s="70" customFormat="1" ht="17.25" customHeight="1" hidden="1">
      <c r="A705" s="533"/>
      <c r="B705" s="70" t="s">
        <v>522</v>
      </c>
      <c r="H705" s="1347"/>
      <c r="I705" s="1347"/>
      <c r="J705" s="1347"/>
      <c r="K705" s="1347"/>
      <c r="L705" s="1347"/>
      <c r="M705" s="1347"/>
      <c r="N705" s="1347"/>
      <c r="O705" s="1347"/>
      <c r="P705" s="1347"/>
      <c r="Q705" s="1347"/>
      <c r="R705" s="1347"/>
      <c r="S705" s="1347"/>
      <c r="T705" s="526"/>
      <c r="U705" s="103"/>
      <c r="V705" s="527"/>
      <c r="AK705" s="600"/>
      <c r="AL705" s="600"/>
      <c r="AM705" s="600"/>
      <c r="AN705" s="600"/>
      <c r="AO705" s="600"/>
      <c r="AP705" s="600"/>
      <c r="AQ705" s="600"/>
      <c r="AR705" s="600"/>
      <c r="AS705" s="600"/>
      <c r="AT705" s="600"/>
      <c r="AU705" s="600"/>
      <c r="AV705" s="600"/>
      <c r="AW705" s="600"/>
      <c r="AX705" s="600"/>
      <c r="AY705" s="600"/>
      <c r="AZ705" s="600"/>
      <c r="BA705" s="600"/>
      <c r="BB705" s="600"/>
      <c r="BC705" s="600"/>
      <c r="BD705" s="600"/>
      <c r="BE705" s="600"/>
      <c r="BF705" s="600"/>
      <c r="BG705" s="600"/>
      <c r="BH705" s="600"/>
      <c r="BI705" s="600"/>
      <c r="BJ705" s="600"/>
      <c r="BK705" s="600"/>
      <c r="BL705" s="600"/>
      <c r="BM705" s="600"/>
      <c r="BN705" s="600"/>
      <c r="BO705" s="600"/>
    </row>
    <row r="706" spans="1:67" s="70" customFormat="1" ht="17.25" customHeight="1" hidden="1">
      <c r="A706" s="533"/>
      <c r="B706" s="70" t="s">
        <v>523</v>
      </c>
      <c r="H706" s="1347">
        <v>730282125</v>
      </c>
      <c r="I706" s="1347"/>
      <c r="J706" s="1347"/>
      <c r="K706" s="1347"/>
      <c r="L706" s="1347"/>
      <c r="M706" s="1347"/>
      <c r="N706" s="1347"/>
      <c r="O706" s="1347"/>
      <c r="P706" s="1347"/>
      <c r="Q706" s="1347"/>
      <c r="R706" s="1347"/>
      <c r="S706" s="1347"/>
      <c r="T706" s="526"/>
      <c r="U706" s="103"/>
      <c r="V706" s="527"/>
      <c r="AK706" s="600"/>
      <c r="AL706" s="600"/>
      <c r="AM706" s="600"/>
      <c r="AN706" s="600"/>
      <c r="AO706" s="600"/>
      <c r="AP706" s="600"/>
      <c r="AQ706" s="600"/>
      <c r="AR706" s="600"/>
      <c r="AS706" s="600"/>
      <c r="AT706" s="600"/>
      <c r="AU706" s="600"/>
      <c r="AV706" s="600"/>
      <c r="AW706" s="600"/>
      <c r="AX706" s="600"/>
      <c r="AY706" s="600"/>
      <c r="AZ706" s="600"/>
      <c r="BA706" s="600"/>
      <c r="BB706" s="600"/>
      <c r="BC706" s="600"/>
      <c r="BD706" s="600"/>
      <c r="BE706" s="600"/>
      <c r="BF706" s="600"/>
      <c r="BG706" s="600"/>
      <c r="BH706" s="600"/>
      <c r="BI706" s="600"/>
      <c r="BJ706" s="600"/>
      <c r="BK706" s="600"/>
      <c r="BL706" s="600"/>
      <c r="BM706" s="600"/>
      <c r="BN706" s="600"/>
      <c r="BO706" s="600"/>
    </row>
    <row r="707" spans="1:67" s="149" customFormat="1" ht="17.25" customHeight="1" hidden="1">
      <c r="A707" s="161" t="s">
        <v>524</v>
      </c>
      <c r="B707" s="511" t="s">
        <v>525</v>
      </c>
      <c r="H707" s="1344">
        <f>SUM(H708:M710)</f>
        <v>1891164000</v>
      </c>
      <c r="I707" s="1344"/>
      <c r="J707" s="1344"/>
      <c r="K707" s="1344"/>
      <c r="L707" s="1344"/>
      <c r="M707" s="1344"/>
      <c r="N707" s="1344">
        <f>SUM(N708:S710)</f>
        <v>0</v>
      </c>
      <c r="O707" s="1344"/>
      <c r="P707" s="1344"/>
      <c r="Q707" s="1344"/>
      <c r="R707" s="1344"/>
      <c r="S707" s="1344"/>
      <c r="T707" s="504"/>
      <c r="U707" s="118"/>
      <c r="V707" s="148"/>
      <c r="AK707" s="123"/>
      <c r="AL707" s="123"/>
      <c r="AM707" s="123"/>
      <c r="AN707" s="123"/>
      <c r="AO707" s="123"/>
      <c r="AP707" s="123"/>
      <c r="AQ707" s="123"/>
      <c r="AR707" s="123"/>
      <c r="AS707" s="123"/>
      <c r="AT707" s="123"/>
      <c r="AU707" s="123"/>
      <c r="AV707" s="123"/>
      <c r="AW707" s="123"/>
      <c r="AX707" s="123"/>
      <c r="AY707" s="123"/>
      <c r="AZ707" s="123"/>
      <c r="BA707" s="123"/>
      <c r="BB707" s="123"/>
      <c r="BC707" s="123"/>
      <c r="BD707" s="123"/>
      <c r="BE707" s="123"/>
      <c r="BF707" s="123"/>
      <c r="BG707" s="123"/>
      <c r="BH707" s="123"/>
      <c r="BI707" s="123"/>
      <c r="BJ707" s="123"/>
      <c r="BK707" s="123"/>
      <c r="BL707" s="123"/>
      <c r="BM707" s="123"/>
      <c r="BN707" s="123"/>
      <c r="BO707" s="123"/>
    </row>
    <row r="708" spans="1:67" s="70" customFormat="1" ht="17.25" customHeight="1" hidden="1">
      <c r="A708" s="533"/>
      <c r="B708" s="70" t="s">
        <v>526</v>
      </c>
      <c r="H708" s="1344"/>
      <c r="I708" s="1344"/>
      <c r="J708" s="1344"/>
      <c r="K708" s="1344"/>
      <c r="L708" s="1344"/>
      <c r="M708" s="1344"/>
      <c r="N708" s="1344"/>
      <c r="O708" s="1344"/>
      <c r="P708" s="1344"/>
      <c r="Q708" s="1344"/>
      <c r="R708" s="1344"/>
      <c r="S708" s="1344"/>
      <c r="T708" s="526"/>
      <c r="U708" s="103"/>
      <c r="V708" s="527"/>
      <c r="AK708" s="600"/>
      <c r="AL708" s="600"/>
      <c r="AM708" s="600"/>
      <c r="AN708" s="600"/>
      <c r="AO708" s="600"/>
      <c r="AP708" s="600"/>
      <c r="AQ708" s="600"/>
      <c r="AR708" s="600"/>
      <c r="AS708" s="600"/>
      <c r="AT708" s="600"/>
      <c r="AU708" s="600"/>
      <c r="AV708" s="600"/>
      <c r="AW708" s="600"/>
      <c r="AX708" s="600"/>
      <c r="AY708" s="600"/>
      <c r="AZ708" s="600"/>
      <c r="BA708" s="600"/>
      <c r="BB708" s="600"/>
      <c r="BC708" s="600"/>
      <c r="BD708" s="600"/>
      <c r="BE708" s="600"/>
      <c r="BF708" s="600"/>
      <c r="BG708" s="600"/>
      <c r="BH708" s="600"/>
      <c r="BI708" s="600"/>
      <c r="BJ708" s="600"/>
      <c r="BK708" s="600"/>
      <c r="BL708" s="600"/>
      <c r="BM708" s="600"/>
      <c r="BN708" s="600"/>
      <c r="BO708" s="600"/>
    </row>
    <row r="709" spans="1:67" s="70" customFormat="1" ht="17.25" customHeight="1" hidden="1">
      <c r="A709" s="533"/>
      <c r="B709" s="70" t="s">
        <v>527</v>
      </c>
      <c r="H709" s="1347">
        <v>1891164000</v>
      </c>
      <c r="I709" s="1347"/>
      <c r="J709" s="1347"/>
      <c r="K709" s="1347"/>
      <c r="L709" s="1347"/>
      <c r="M709" s="1347"/>
      <c r="N709" s="1347">
        <v>0</v>
      </c>
      <c r="O709" s="1347"/>
      <c r="P709" s="1347"/>
      <c r="Q709" s="1347"/>
      <c r="R709" s="1347"/>
      <c r="S709" s="1347"/>
      <c r="T709" s="526"/>
      <c r="U709" s="103"/>
      <c r="V709" s="527"/>
      <c r="AK709" s="600"/>
      <c r="AL709" s="600"/>
      <c r="AM709" s="600"/>
      <c r="AN709" s="600"/>
      <c r="AO709" s="600"/>
      <c r="AP709" s="600"/>
      <c r="AQ709" s="600"/>
      <c r="AR709" s="600"/>
      <c r="AS709" s="600"/>
      <c r="AT709" s="600"/>
      <c r="AU709" s="600"/>
      <c r="AV709" s="600"/>
      <c r="AW709" s="600"/>
      <c r="AX709" s="600"/>
      <c r="AY709" s="600"/>
      <c r="AZ709" s="600"/>
      <c r="BA709" s="600"/>
      <c r="BB709" s="600"/>
      <c r="BC709" s="600"/>
      <c r="BD709" s="600"/>
      <c r="BE709" s="600"/>
      <c r="BF709" s="600"/>
      <c r="BG709" s="600"/>
      <c r="BH709" s="600"/>
      <c r="BI709" s="600"/>
      <c r="BJ709" s="600"/>
      <c r="BK709" s="600"/>
      <c r="BL709" s="600"/>
      <c r="BM709" s="600"/>
      <c r="BN709" s="600"/>
      <c r="BO709" s="600"/>
    </row>
    <row r="710" spans="1:67" s="70" customFormat="1" ht="17.25" customHeight="1" hidden="1">
      <c r="A710" s="533"/>
      <c r="B710" s="70" t="s">
        <v>528</v>
      </c>
      <c r="H710" s="1344"/>
      <c r="I710" s="1344"/>
      <c r="J710" s="1344"/>
      <c r="K710" s="1344"/>
      <c r="L710" s="1344"/>
      <c r="M710" s="1344"/>
      <c r="N710" s="1344"/>
      <c r="O710" s="1344"/>
      <c r="P710" s="1344"/>
      <c r="Q710" s="1344"/>
      <c r="R710" s="1344"/>
      <c r="S710" s="1344"/>
      <c r="T710" s="526"/>
      <c r="U710" s="103"/>
      <c r="V710" s="527"/>
      <c r="AK710" s="600"/>
      <c r="AL710" s="600"/>
      <c r="AM710" s="600"/>
      <c r="AN710" s="600"/>
      <c r="AO710" s="600"/>
      <c r="AP710" s="600"/>
      <c r="AQ710" s="600"/>
      <c r="AR710" s="600"/>
      <c r="AS710" s="600"/>
      <c r="AT710" s="600"/>
      <c r="AU710" s="600"/>
      <c r="AV710" s="600"/>
      <c r="AW710" s="600"/>
      <c r="AX710" s="600"/>
      <c r="AY710" s="600"/>
      <c r="AZ710" s="600"/>
      <c r="BA710" s="600"/>
      <c r="BB710" s="600"/>
      <c r="BC710" s="600"/>
      <c r="BD710" s="600"/>
      <c r="BE710" s="600"/>
      <c r="BF710" s="600"/>
      <c r="BG710" s="600"/>
      <c r="BH710" s="600"/>
      <c r="BI710" s="600"/>
      <c r="BJ710" s="600"/>
      <c r="BK710" s="600"/>
      <c r="BL710" s="600"/>
      <c r="BM710" s="600"/>
      <c r="BN710" s="600"/>
      <c r="BO710" s="600"/>
    </row>
    <row r="711" spans="1:67" s="70" customFormat="1" ht="17.25" customHeight="1" hidden="1">
      <c r="A711" s="533"/>
      <c r="C711" s="511" t="s">
        <v>1523</v>
      </c>
      <c r="H711" s="1344">
        <f>H707+H698</f>
        <v>4422385465</v>
      </c>
      <c r="I711" s="1344"/>
      <c r="J711" s="1344"/>
      <c r="K711" s="1344"/>
      <c r="L711" s="1344"/>
      <c r="M711" s="1344"/>
      <c r="N711" s="1344">
        <f>N707+N698</f>
        <v>31390036</v>
      </c>
      <c r="O711" s="1344"/>
      <c r="P711" s="1344"/>
      <c r="Q711" s="1344"/>
      <c r="R711" s="1344"/>
      <c r="S711" s="1344"/>
      <c r="T711" s="526"/>
      <c r="U711" s="103"/>
      <c r="V711" s="527"/>
      <c r="AK711" s="600"/>
      <c r="AL711" s="600"/>
      <c r="AM711" s="600"/>
      <c r="AN711" s="600"/>
      <c r="AO711" s="600"/>
      <c r="AP711" s="600"/>
      <c r="AQ711" s="600"/>
      <c r="AR711" s="600"/>
      <c r="AS711" s="600"/>
      <c r="AT711" s="600"/>
      <c r="AU711" s="600"/>
      <c r="AV711" s="600"/>
      <c r="AW711" s="600"/>
      <c r="AX711" s="600"/>
      <c r="AY711" s="600"/>
      <c r="AZ711" s="600"/>
      <c r="BA711" s="600"/>
      <c r="BB711" s="600"/>
      <c r="BC711" s="600"/>
      <c r="BD711" s="600"/>
      <c r="BE711" s="600"/>
      <c r="BF711" s="600"/>
      <c r="BG711" s="600"/>
      <c r="BH711" s="600"/>
      <c r="BI711" s="600"/>
      <c r="BJ711" s="600"/>
      <c r="BK711" s="600"/>
      <c r="BL711" s="600"/>
      <c r="BM711" s="600"/>
      <c r="BN711" s="600"/>
      <c r="BO711" s="600"/>
    </row>
    <row r="712" spans="1:67" s="149" customFormat="1" ht="17.25" customHeight="1" hidden="1">
      <c r="A712" s="161">
        <v>17</v>
      </c>
      <c r="B712" s="511" t="s">
        <v>529</v>
      </c>
      <c r="H712" s="1345" t="s">
        <v>167</v>
      </c>
      <c r="I712" s="1346"/>
      <c r="J712" s="1346"/>
      <c r="K712" s="1346"/>
      <c r="L712" s="1346"/>
      <c r="M712" s="1346"/>
      <c r="N712" s="1345" t="s">
        <v>168</v>
      </c>
      <c r="O712" s="1346"/>
      <c r="P712" s="1346"/>
      <c r="Q712" s="1346"/>
      <c r="R712" s="1346"/>
      <c r="S712" s="1346"/>
      <c r="T712" s="504"/>
      <c r="U712" s="118"/>
      <c r="V712" s="148"/>
      <c r="AK712" s="123"/>
      <c r="AL712" s="123"/>
      <c r="AM712" s="123"/>
      <c r="AN712" s="123"/>
      <c r="AO712" s="123"/>
      <c r="AP712" s="123"/>
      <c r="AQ712" s="123"/>
      <c r="AR712" s="123"/>
      <c r="AS712" s="123"/>
      <c r="AT712" s="123"/>
      <c r="AU712" s="123"/>
      <c r="AV712" s="123"/>
      <c r="AW712" s="123"/>
      <c r="AX712" s="123"/>
      <c r="AY712" s="123"/>
      <c r="AZ712" s="123"/>
      <c r="BA712" s="123"/>
      <c r="BB712" s="123"/>
      <c r="BC712" s="123"/>
      <c r="BD712" s="123"/>
      <c r="BE712" s="123"/>
      <c r="BF712" s="123"/>
      <c r="BG712" s="123"/>
      <c r="BH712" s="123"/>
      <c r="BI712" s="123"/>
      <c r="BJ712" s="123"/>
      <c r="BK712" s="123"/>
      <c r="BL712" s="123"/>
      <c r="BM712" s="123"/>
      <c r="BN712" s="123"/>
      <c r="BO712" s="123"/>
    </row>
    <row r="713" spans="1:67" s="70" customFormat="1" ht="17.25" customHeight="1" hidden="1">
      <c r="A713" s="533"/>
      <c r="B713" s="70" t="s">
        <v>530</v>
      </c>
      <c r="H713" s="1347">
        <f>3500000000+8052500084</f>
        <v>11552500084</v>
      </c>
      <c r="I713" s="1347"/>
      <c r="J713" s="1347"/>
      <c r="K713" s="1347"/>
      <c r="L713" s="1347"/>
      <c r="M713" s="1347"/>
      <c r="N713" s="1347"/>
      <c r="O713" s="1347"/>
      <c r="P713" s="1347"/>
      <c r="Q713" s="1347"/>
      <c r="R713" s="1347"/>
      <c r="S713" s="1347"/>
      <c r="T713" s="526"/>
      <c r="U713" s="103"/>
      <c r="V713" s="527"/>
      <c r="AK713" s="600"/>
      <c r="AL713" s="600"/>
      <c r="AM713" s="600"/>
      <c r="AN713" s="600"/>
      <c r="AO713" s="600"/>
      <c r="AP713" s="600"/>
      <c r="AQ713" s="600"/>
      <c r="AR713" s="600"/>
      <c r="AS713" s="600"/>
      <c r="AT713" s="600"/>
      <c r="AU713" s="600"/>
      <c r="AV713" s="600"/>
      <c r="AW713" s="600"/>
      <c r="AX713" s="600"/>
      <c r="AY713" s="600"/>
      <c r="AZ713" s="600"/>
      <c r="BA713" s="600"/>
      <c r="BB713" s="600"/>
      <c r="BC713" s="600"/>
      <c r="BD713" s="600"/>
      <c r="BE713" s="600"/>
      <c r="BF713" s="600"/>
      <c r="BG713" s="600"/>
      <c r="BH713" s="600"/>
      <c r="BI713" s="600"/>
      <c r="BJ713" s="600"/>
      <c r="BK713" s="600"/>
      <c r="BL713" s="600"/>
      <c r="BM713" s="600"/>
      <c r="BN713" s="600"/>
      <c r="BO713" s="600"/>
    </row>
    <row r="714" spans="1:67" s="70" customFormat="1" ht="17.25" customHeight="1" hidden="1">
      <c r="A714" s="533"/>
      <c r="B714" s="70" t="s">
        <v>531</v>
      </c>
      <c r="H714" s="1347">
        <v>2367686551</v>
      </c>
      <c r="I714" s="1347"/>
      <c r="J714" s="1347"/>
      <c r="K714" s="1347"/>
      <c r="L714" s="1347"/>
      <c r="M714" s="1347"/>
      <c r="N714" s="1347">
        <v>2413578552</v>
      </c>
      <c r="O714" s="1347"/>
      <c r="P714" s="1347"/>
      <c r="Q714" s="1347"/>
      <c r="R714" s="1347"/>
      <c r="S714" s="1347"/>
      <c r="T714" s="526"/>
      <c r="U714" s="103"/>
      <c r="V714" s="527"/>
      <c r="AK714" s="600"/>
      <c r="AL714" s="600"/>
      <c r="AM714" s="600"/>
      <c r="AN714" s="600"/>
      <c r="AO714" s="600"/>
      <c r="AP714" s="600"/>
      <c r="AQ714" s="600"/>
      <c r="AR714" s="600"/>
      <c r="AS714" s="600"/>
      <c r="AT714" s="600"/>
      <c r="AU714" s="600"/>
      <c r="AV714" s="600"/>
      <c r="AW714" s="600"/>
      <c r="AX714" s="600"/>
      <c r="AY714" s="600"/>
      <c r="AZ714" s="600"/>
      <c r="BA714" s="600"/>
      <c r="BB714" s="600"/>
      <c r="BC714" s="600"/>
      <c r="BD714" s="600"/>
      <c r="BE714" s="600"/>
      <c r="BF714" s="600"/>
      <c r="BG714" s="600"/>
      <c r="BH714" s="600"/>
      <c r="BI714" s="600"/>
      <c r="BJ714" s="600"/>
      <c r="BK714" s="600"/>
      <c r="BL714" s="600"/>
      <c r="BM714" s="600"/>
      <c r="BN714" s="600"/>
      <c r="BO714" s="600"/>
    </row>
    <row r="715" spans="1:67" s="70" customFormat="1" ht="17.25" customHeight="1" hidden="1">
      <c r="A715" s="533"/>
      <c r="C715" s="511" t="s">
        <v>1523</v>
      </c>
      <c r="H715" s="1344">
        <f>SUM(H713:M714)</f>
        <v>13920186635</v>
      </c>
      <c r="I715" s="1344"/>
      <c r="J715" s="1344"/>
      <c r="K715" s="1344"/>
      <c r="L715" s="1344"/>
      <c r="M715" s="1344"/>
      <c r="N715" s="1344">
        <f>SUM(N713:S714)</f>
        <v>2413578552</v>
      </c>
      <c r="O715" s="1344"/>
      <c r="P715" s="1344"/>
      <c r="Q715" s="1344"/>
      <c r="R715" s="1344"/>
      <c r="S715" s="1344"/>
      <c r="T715" s="526"/>
      <c r="U715" s="103"/>
      <c r="V715" s="527"/>
      <c r="AK715" s="600"/>
      <c r="AL715" s="600"/>
      <c r="AM715" s="600"/>
      <c r="AN715" s="600"/>
      <c r="AO715" s="600"/>
      <c r="AP715" s="600"/>
      <c r="AQ715" s="600"/>
      <c r="AR715" s="600"/>
      <c r="AS715" s="600"/>
      <c r="AT715" s="600"/>
      <c r="AU715" s="600"/>
      <c r="AV715" s="600"/>
      <c r="AW715" s="600"/>
      <c r="AX715" s="600"/>
      <c r="AY715" s="600"/>
      <c r="AZ715" s="600"/>
      <c r="BA715" s="600"/>
      <c r="BB715" s="600"/>
      <c r="BC715" s="600"/>
      <c r="BD715" s="600"/>
      <c r="BE715" s="600"/>
      <c r="BF715" s="600"/>
      <c r="BG715" s="600"/>
      <c r="BH715" s="600"/>
      <c r="BI715" s="600"/>
      <c r="BJ715" s="600"/>
      <c r="BK715" s="600"/>
      <c r="BL715" s="600"/>
      <c r="BM715" s="600"/>
      <c r="BN715" s="600"/>
      <c r="BO715" s="600"/>
    </row>
    <row r="716" spans="1:67" s="149" customFormat="1" ht="17.25" customHeight="1" hidden="1">
      <c r="A716" s="161">
        <v>18</v>
      </c>
      <c r="B716" s="511" t="s">
        <v>532</v>
      </c>
      <c r="H716" s="1345" t="s">
        <v>167</v>
      </c>
      <c r="I716" s="1346"/>
      <c r="J716" s="1346"/>
      <c r="K716" s="1346"/>
      <c r="L716" s="1346"/>
      <c r="M716" s="1346"/>
      <c r="N716" s="1345" t="s">
        <v>168</v>
      </c>
      <c r="O716" s="1346"/>
      <c r="P716" s="1346"/>
      <c r="Q716" s="1346"/>
      <c r="R716" s="1346"/>
      <c r="S716" s="1346"/>
      <c r="T716" s="504"/>
      <c r="U716" s="118"/>
      <c r="V716" s="148"/>
      <c r="AK716" s="123"/>
      <c r="AL716" s="123"/>
      <c r="AM716" s="123"/>
      <c r="AN716" s="123"/>
      <c r="AO716" s="123"/>
      <c r="AP716" s="123"/>
      <c r="AQ716" s="123"/>
      <c r="AR716" s="123"/>
      <c r="AS716" s="123"/>
      <c r="AT716" s="123"/>
      <c r="AU716" s="123"/>
      <c r="AV716" s="123"/>
      <c r="AW716" s="123"/>
      <c r="AX716" s="123"/>
      <c r="AY716" s="123"/>
      <c r="AZ716" s="123"/>
      <c r="BA716" s="123"/>
      <c r="BB716" s="123"/>
      <c r="BC716" s="123"/>
      <c r="BD716" s="123"/>
      <c r="BE716" s="123"/>
      <c r="BF716" s="123"/>
      <c r="BG716" s="123"/>
      <c r="BH716" s="123"/>
      <c r="BI716" s="123"/>
      <c r="BJ716" s="123"/>
      <c r="BK716" s="123"/>
      <c r="BL716" s="123"/>
      <c r="BM716" s="123"/>
      <c r="BN716" s="123"/>
      <c r="BO716" s="123"/>
    </row>
    <row r="717" spans="1:67" s="70" customFormat="1" ht="17.25" customHeight="1" hidden="1">
      <c r="A717" s="533"/>
      <c r="B717" s="70" t="s">
        <v>533</v>
      </c>
      <c r="H717" s="1347"/>
      <c r="I717" s="1347"/>
      <c r="J717" s="1347"/>
      <c r="K717" s="1347"/>
      <c r="L717" s="1347"/>
      <c r="M717" s="1347"/>
      <c r="N717" s="1347"/>
      <c r="O717" s="1347"/>
      <c r="P717" s="1347"/>
      <c r="Q717" s="1347"/>
      <c r="R717" s="1347"/>
      <c r="S717" s="1347"/>
      <c r="T717" s="526"/>
      <c r="U717" s="103"/>
      <c r="V717" s="527"/>
      <c r="AK717" s="600"/>
      <c r="AL717" s="600"/>
      <c r="AM717" s="600"/>
      <c r="AN717" s="600"/>
      <c r="AO717" s="600"/>
      <c r="AP717" s="600"/>
      <c r="AQ717" s="600"/>
      <c r="AR717" s="600"/>
      <c r="AS717" s="600"/>
      <c r="AT717" s="600"/>
      <c r="AU717" s="600"/>
      <c r="AV717" s="600"/>
      <c r="AW717" s="600"/>
      <c r="AX717" s="600"/>
      <c r="AY717" s="600"/>
      <c r="AZ717" s="600"/>
      <c r="BA717" s="600"/>
      <c r="BB717" s="600"/>
      <c r="BC717" s="600"/>
      <c r="BD717" s="600"/>
      <c r="BE717" s="600"/>
      <c r="BF717" s="600"/>
      <c r="BG717" s="600"/>
      <c r="BH717" s="600"/>
      <c r="BI717" s="600"/>
      <c r="BJ717" s="600"/>
      <c r="BK717" s="600"/>
      <c r="BL717" s="600"/>
      <c r="BM717" s="600"/>
      <c r="BN717" s="600"/>
      <c r="BO717" s="600"/>
    </row>
    <row r="718" spans="1:67" s="70" customFormat="1" ht="17.25" customHeight="1" hidden="1">
      <c r="A718" s="533"/>
      <c r="B718" s="70" t="s">
        <v>534</v>
      </c>
      <c r="H718" s="1347">
        <f>281254634</f>
        <v>281254634</v>
      </c>
      <c r="I718" s="1347"/>
      <c r="J718" s="1347"/>
      <c r="K718" s="1347"/>
      <c r="L718" s="1347"/>
      <c r="M718" s="1347"/>
      <c r="N718" s="1347">
        <v>0</v>
      </c>
      <c r="O718" s="1347"/>
      <c r="P718" s="1347"/>
      <c r="Q718" s="1347"/>
      <c r="R718" s="1347"/>
      <c r="S718" s="1347"/>
      <c r="T718" s="526"/>
      <c r="U718" s="103"/>
      <c r="V718" s="527"/>
      <c r="AK718" s="600"/>
      <c r="AL718" s="600"/>
      <c r="AM718" s="600"/>
      <c r="AN718" s="600"/>
      <c r="AO718" s="600"/>
      <c r="AP718" s="600"/>
      <c r="AQ718" s="600"/>
      <c r="AR718" s="600"/>
      <c r="AS718" s="600"/>
      <c r="AT718" s="600"/>
      <c r="AU718" s="600"/>
      <c r="AV718" s="600"/>
      <c r="AW718" s="600"/>
      <c r="AX718" s="600"/>
      <c r="AY718" s="600"/>
      <c r="AZ718" s="600"/>
      <c r="BA718" s="600"/>
      <c r="BB718" s="600"/>
      <c r="BC718" s="600"/>
      <c r="BD718" s="600"/>
      <c r="BE718" s="600"/>
      <c r="BF718" s="600"/>
      <c r="BG718" s="600"/>
      <c r="BH718" s="600"/>
      <c r="BI718" s="600"/>
      <c r="BJ718" s="600"/>
      <c r="BK718" s="600"/>
      <c r="BL718" s="600"/>
      <c r="BM718" s="600"/>
      <c r="BN718" s="600"/>
      <c r="BO718" s="600"/>
    </row>
    <row r="719" spans="1:67" s="70" customFormat="1" ht="17.25" customHeight="1" hidden="1">
      <c r="A719" s="533"/>
      <c r="B719" s="70" t="s">
        <v>535</v>
      </c>
      <c r="H719" s="1347">
        <f>1000858243</f>
        <v>1000858243</v>
      </c>
      <c r="I719" s="1347"/>
      <c r="J719" s="1347"/>
      <c r="K719" s="1347"/>
      <c r="L719" s="1347"/>
      <c r="M719" s="1347"/>
      <c r="N719" s="1347">
        <v>283859060</v>
      </c>
      <c r="O719" s="1347"/>
      <c r="P719" s="1347"/>
      <c r="Q719" s="1347"/>
      <c r="R719" s="1347"/>
      <c r="S719" s="1347"/>
      <c r="T719" s="526"/>
      <c r="U719" s="103"/>
      <c r="V719" s="527"/>
      <c r="AK719" s="600"/>
      <c r="AL719" s="600"/>
      <c r="AM719" s="600"/>
      <c r="AN719" s="600"/>
      <c r="AO719" s="600"/>
      <c r="AP719" s="600"/>
      <c r="AQ719" s="600"/>
      <c r="AR719" s="600"/>
      <c r="AS719" s="600"/>
      <c r="AT719" s="600"/>
      <c r="AU719" s="600"/>
      <c r="AV719" s="600"/>
      <c r="AW719" s="600"/>
      <c r="AX719" s="600"/>
      <c r="AY719" s="600"/>
      <c r="AZ719" s="600"/>
      <c r="BA719" s="600"/>
      <c r="BB719" s="600"/>
      <c r="BC719" s="600"/>
      <c r="BD719" s="600"/>
      <c r="BE719" s="600"/>
      <c r="BF719" s="600"/>
      <c r="BG719" s="600"/>
      <c r="BH719" s="600"/>
      <c r="BI719" s="600"/>
      <c r="BJ719" s="600"/>
      <c r="BK719" s="600"/>
      <c r="BL719" s="600"/>
      <c r="BM719" s="600"/>
      <c r="BN719" s="600"/>
      <c r="BO719" s="600"/>
    </row>
    <row r="720" spans="1:67" s="70" customFormat="1" ht="17.25" customHeight="1" hidden="1">
      <c r="A720" s="533"/>
      <c r="B720" s="70" t="s">
        <v>536</v>
      </c>
      <c r="H720" s="1347">
        <v>660487551</v>
      </c>
      <c r="I720" s="1347"/>
      <c r="J720" s="1347"/>
      <c r="K720" s="1347"/>
      <c r="L720" s="1347"/>
      <c r="M720" s="1347"/>
      <c r="N720" s="1347">
        <v>76468676</v>
      </c>
      <c r="O720" s="1347"/>
      <c r="P720" s="1347"/>
      <c r="Q720" s="1347"/>
      <c r="R720" s="1347"/>
      <c r="S720" s="1347"/>
      <c r="T720" s="526"/>
      <c r="U720" s="103"/>
      <c r="V720" s="527"/>
      <c r="AK720" s="600"/>
      <c r="AL720" s="600"/>
      <c r="AM720" s="600"/>
      <c r="AN720" s="600"/>
      <c r="AO720" s="600"/>
      <c r="AP720" s="600"/>
      <c r="AQ720" s="600"/>
      <c r="AR720" s="600"/>
      <c r="AS720" s="600"/>
      <c r="AT720" s="600"/>
      <c r="AU720" s="600"/>
      <c r="AV720" s="600"/>
      <c r="AW720" s="600"/>
      <c r="AX720" s="600"/>
      <c r="AY720" s="600"/>
      <c r="AZ720" s="600"/>
      <c r="BA720" s="600"/>
      <c r="BB720" s="600"/>
      <c r="BC720" s="600"/>
      <c r="BD720" s="600"/>
      <c r="BE720" s="600"/>
      <c r="BF720" s="600"/>
      <c r="BG720" s="600"/>
      <c r="BH720" s="600"/>
      <c r="BI720" s="600"/>
      <c r="BJ720" s="600"/>
      <c r="BK720" s="600"/>
      <c r="BL720" s="600"/>
      <c r="BM720" s="600"/>
      <c r="BN720" s="600"/>
      <c r="BO720" s="600"/>
    </row>
    <row r="721" spans="1:67" s="70" customFormat="1" ht="17.25" customHeight="1" hidden="1">
      <c r="A721" s="533"/>
      <c r="B721" s="70" t="s">
        <v>537</v>
      </c>
      <c r="H721" s="1347">
        <v>212351775</v>
      </c>
      <c r="I721" s="1347"/>
      <c r="J721" s="1347"/>
      <c r="K721" s="1347"/>
      <c r="L721" s="1347"/>
      <c r="M721" s="1347"/>
      <c r="N721" s="1347">
        <v>273451919</v>
      </c>
      <c r="O721" s="1347"/>
      <c r="P721" s="1347"/>
      <c r="Q721" s="1347"/>
      <c r="R721" s="1347"/>
      <c r="S721" s="1347"/>
      <c r="T721" s="526"/>
      <c r="U721" s="103"/>
      <c r="V721" s="527"/>
      <c r="AK721" s="600"/>
      <c r="AL721" s="600"/>
      <c r="AM721" s="600"/>
      <c r="AN721" s="600"/>
      <c r="AO721" s="600"/>
      <c r="AP721" s="600"/>
      <c r="AQ721" s="600"/>
      <c r="AR721" s="600"/>
      <c r="AS721" s="600"/>
      <c r="AT721" s="600"/>
      <c r="AU721" s="600"/>
      <c r="AV721" s="600"/>
      <c r="AW721" s="600"/>
      <c r="AX721" s="600"/>
      <c r="AY721" s="600"/>
      <c r="AZ721" s="600"/>
      <c r="BA721" s="600"/>
      <c r="BB721" s="600"/>
      <c r="BC721" s="600"/>
      <c r="BD721" s="600"/>
      <c r="BE721" s="600"/>
      <c r="BF721" s="600"/>
      <c r="BG721" s="600"/>
      <c r="BH721" s="600"/>
      <c r="BI721" s="600"/>
      <c r="BJ721" s="600"/>
      <c r="BK721" s="600"/>
      <c r="BL721" s="600"/>
      <c r="BM721" s="600"/>
      <c r="BN721" s="600"/>
      <c r="BO721" s="600"/>
    </row>
    <row r="722" spans="1:67" s="70" customFormat="1" ht="17.25" customHeight="1" hidden="1">
      <c r="A722" s="533"/>
      <c r="B722" s="70" t="s">
        <v>538</v>
      </c>
      <c r="H722" s="1347"/>
      <c r="I722" s="1347"/>
      <c r="J722" s="1347"/>
      <c r="K722" s="1347"/>
      <c r="L722" s="1347"/>
      <c r="M722" s="1347"/>
      <c r="N722" s="1347"/>
      <c r="O722" s="1347"/>
      <c r="P722" s="1347"/>
      <c r="Q722" s="1347"/>
      <c r="R722" s="1347"/>
      <c r="S722" s="1347"/>
      <c r="T722" s="526"/>
      <c r="U722" s="103"/>
      <c r="V722" s="527"/>
      <c r="AK722" s="600"/>
      <c r="AL722" s="600"/>
      <c r="AM722" s="600"/>
      <c r="AN722" s="600"/>
      <c r="AO722" s="600"/>
      <c r="AP722" s="600"/>
      <c r="AQ722" s="600"/>
      <c r="AR722" s="600"/>
      <c r="AS722" s="600"/>
      <c r="AT722" s="600"/>
      <c r="AU722" s="600"/>
      <c r="AV722" s="600"/>
      <c r="AW722" s="600"/>
      <c r="AX722" s="600"/>
      <c r="AY722" s="600"/>
      <c r="AZ722" s="600"/>
      <c r="BA722" s="600"/>
      <c r="BB722" s="600"/>
      <c r="BC722" s="600"/>
      <c r="BD722" s="600"/>
      <c r="BE722" s="600"/>
      <c r="BF722" s="600"/>
      <c r="BG722" s="600"/>
      <c r="BH722" s="600"/>
      <c r="BI722" s="600"/>
      <c r="BJ722" s="600"/>
      <c r="BK722" s="600"/>
      <c r="BL722" s="600"/>
      <c r="BM722" s="600"/>
      <c r="BN722" s="600"/>
      <c r="BO722" s="600"/>
    </row>
    <row r="723" spans="1:67" s="70" customFormat="1" ht="17.25" customHeight="1" hidden="1">
      <c r="A723" s="533"/>
      <c r="B723" s="70" t="s">
        <v>539</v>
      </c>
      <c r="H723" s="1347"/>
      <c r="I723" s="1347"/>
      <c r="J723" s="1347"/>
      <c r="K723" s="1347"/>
      <c r="L723" s="1347"/>
      <c r="M723" s="1347"/>
      <c r="N723" s="1347"/>
      <c r="O723" s="1347"/>
      <c r="P723" s="1347"/>
      <c r="Q723" s="1347"/>
      <c r="R723" s="1347"/>
      <c r="S723" s="1347"/>
      <c r="T723" s="526"/>
      <c r="U723" s="103"/>
      <c r="V723" s="527"/>
      <c r="AK723" s="600"/>
      <c r="AL723" s="600"/>
      <c r="AM723" s="600"/>
      <c r="AN723" s="600"/>
      <c r="AO723" s="600"/>
      <c r="AP723" s="600"/>
      <c r="AQ723" s="600"/>
      <c r="AR723" s="600"/>
      <c r="AS723" s="600"/>
      <c r="AT723" s="600"/>
      <c r="AU723" s="600"/>
      <c r="AV723" s="600"/>
      <c r="AW723" s="600"/>
      <c r="AX723" s="600"/>
      <c r="AY723" s="600"/>
      <c r="AZ723" s="600"/>
      <c r="BA723" s="600"/>
      <c r="BB723" s="600"/>
      <c r="BC723" s="600"/>
      <c r="BD723" s="600"/>
      <c r="BE723" s="600"/>
      <c r="BF723" s="600"/>
      <c r="BG723" s="600"/>
      <c r="BH723" s="600"/>
      <c r="BI723" s="600"/>
      <c r="BJ723" s="600"/>
      <c r="BK723" s="600"/>
      <c r="BL723" s="600"/>
      <c r="BM723" s="600"/>
      <c r="BN723" s="600"/>
      <c r="BO723" s="600"/>
    </row>
    <row r="724" spans="1:67" s="70" customFormat="1" ht="17.25" customHeight="1" hidden="1">
      <c r="A724" s="533"/>
      <c r="B724" s="70" t="s">
        <v>540</v>
      </c>
      <c r="H724" s="1347"/>
      <c r="I724" s="1347"/>
      <c r="J724" s="1347"/>
      <c r="K724" s="1347"/>
      <c r="L724" s="1347"/>
      <c r="M724" s="1347"/>
      <c r="N724" s="1347"/>
      <c r="O724" s="1347"/>
      <c r="P724" s="1347"/>
      <c r="Q724" s="1347"/>
      <c r="R724" s="1347"/>
      <c r="S724" s="1347"/>
      <c r="T724" s="526"/>
      <c r="U724" s="103"/>
      <c r="V724" s="527"/>
      <c r="AK724" s="600"/>
      <c r="AL724" s="600"/>
      <c r="AM724" s="600"/>
      <c r="AN724" s="600"/>
      <c r="AO724" s="600"/>
      <c r="AP724" s="600"/>
      <c r="AQ724" s="600"/>
      <c r="AR724" s="600"/>
      <c r="AS724" s="600"/>
      <c r="AT724" s="600"/>
      <c r="AU724" s="600"/>
      <c r="AV724" s="600"/>
      <c r="AW724" s="600"/>
      <c r="AX724" s="600"/>
      <c r="AY724" s="600"/>
      <c r="AZ724" s="600"/>
      <c r="BA724" s="600"/>
      <c r="BB724" s="600"/>
      <c r="BC724" s="600"/>
      <c r="BD724" s="600"/>
      <c r="BE724" s="600"/>
      <c r="BF724" s="600"/>
      <c r="BG724" s="600"/>
      <c r="BH724" s="600"/>
      <c r="BI724" s="600"/>
      <c r="BJ724" s="600"/>
      <c r="BK724" s="600"/>
      <c r="BL724" s="600"/>
      <c r="BM724" s="600"/>
      <c r="BN724" s="600"/>
      <c r="BO724" s="600"/>
    </row>
    <row r="725" spans="1:67" s="70" customFormat="1" ht="17.25" customHeight="1" hidden="1">
      <c r="A725" s="533"/>
      <c r="B725" s="70" t="s">
        <v>541</v>
      </c>
      <c r="H725" s="1347">
        <f>1769306085+6367740</f>
        <v>1775673825</v>
      </c>
      <c r="I725" s="1347"/>
      <c r="J725" s="1347"/>
      <c r="K725" s="1347"/>
      <c r="L725" s="1347"/>
      <c r="M725" s="1347"/>
      <c r="N725" s="1347">
        <f>911310686</f>
        <v>911310686</v>
      </c>
      <c r="O725" s="1347"/>
      <c r="P725" s="1347"/>
      <c r="Q725" s="1347"/>
      <c r="R725" s="1347"/>
      <c r="S725" s="1347"/>
      <c r="T725" s="526"/>
      <c r="U725" s="103"/>
      <c r="V725" s="527"/>
      <c r="AK725" s="600"/>
      <c r="AL725" s="600"/>
      <c r="AM725" s="600"/>
      <c r="AN725" s="600"/>
      <c r="AO725" s="600"/>
      <c r="AP725" s="600"/>
      <c r="AQ725" s="600"/>
      <c r="AR725" s="600"/>
      <c r="AS725" s="600"/>
      <c r="AT725" s="600"/>
      <c r="AU725" s="600"/>
      <c r="AV725" s="600"/>
      <c r="AW725" s="600"/>
      <c r="AX725" s="600"/>
      <c r="AY725" s="600"/>
      <c r="AZ725" s="600"/>
      <c r="BA725" s="600"/>
      <c r="BB725" s="600"/>
      <c r="BC725" s="600"/>
      <c r="BD725" s="600"/>
      <c r="BE725" s="600"/>
      <c r="BF725" s="600"/>
      <c r="BG725" s="600"/>
      <c r="BH725" s="600"/>
      <c r="BI725" s="600"/>
      <c r="BJ725" s="600"/>
      <c r="BK725" s="600"/>
      <c r="BL725" s="600"/>
      <c r="BM725" s="600"/>
      <c r="BN725" s="600"/>
      <c r="BO725" s="600"/>
    </row>
    <row r="726" spans="1:67" s="70" customFormat="1" ht="17.25" customHeight="1" hidden="1">
      <c r="A726" s="533"/>
      <c r="C726" s="511" t="s">
        <v>1523</v>
      </c>
      <c r="H726" s="1344">
        <f>SUM(H717:M725)</f>
        <v>3930626028</v>
      </c>
      <c r="I726" s="1344"/>
      <c r="J726" s="1344"/>
      <c r="K726" s="1344"/>
      <c r="L726" s="1344"/>
      <c r="M726" s="1344"/>
      <c r="N726" s="1344">
        <f>SUM(N717:S725)</f>
        <v>1545090341</v>
      </c>
      <c r="O726" s="1344"/>
      <c r="P726" s="1344"/>
      <c r="Q726" s="1344"/>
      <c r="R726" s="1344"/>
      <c r="S726" s="1344"/>
      <c r="T726" s="526"/>
      <c r="U726" s="103"/>
      <c r="V726" s="527"/>
      <c r="AK726" s="600"/>
      <c r="AL726" s="600"/>
      <c r="AM726" s="600"/>
      <c r="AN726" s="600"/>
      <c r="AO726" s="600"/>
      <c r="AP726" s="600"/>
      <c r="AQ726" s="600"/>
      <c r="AR726" s="600"/>
      <c r="AS726" s="600"/>
      <c r="AT726" s="600"/>
      <c r="AU726" s="600"/>
      <c r="AV726" s="600"/>
      <c r="AW726" s="600"/>
      <c r="AX726" s="600"/>
      <c r="AY726" s="600"/>
      <c r="AZ726" s="600"/>
      <c r="BA726" s="600"/>
      <c r="BB726" s="600"/>
      <c r="BC726" s="600"/>
      <c r="BD726" s="600"/>
      <c r="BE726" s="600"/>
      <c r="BF726" s="600"/>
      <c r="BG726" s="600"/>
      <c r="BH726" s="600"/>
      <c r="BI726" s="600"/>
      <c r="BJ726" s="600"/>
      <c r="BK726" s="600"/>
      <c r="BL726" s="600"/>
      <c r="BM726" s="600"/>
      <c r="BN726" s="600"/>
      <c r="BO726" s="600"/>
    </row>
    <row r="727" spans="1:67" s="149" customFormat="1" ht="17.25" customHeight="1" hidden="1">
      <c r="A727" s="161">
        <v>19</v>
      </c>
      <c r="B727" s="511" t="s">
        <v>542</v>
      </c>
      <c r="H727" s="1345" t="s">
        <v>167</v>
      </c>
      <c r="I727" s="1346"/>
      <c r="J727" s="1346"/>
      <c r="K727" s="1346"/>
      <c r="L727" s="1346"/>
      <c r="M727" s="1346"/>
      <c r="N727" s="1345" t="s">
        <v>168</v>
      </c>
      <c r="O727" s="1346"/>
      <c r="P727" s="1346"/>
      <c r="Q727" s="1346"/>
      <c r="R727" s="1346"/>
      <c r="S727" s="1346"/>
      <c r="T727" s="504"/>
      <c r="U727" s="118"/>
      <c r="V727" s="148"/>
      <c r="AK727" s="123"/>
      <c r="AL727" s="123"/>
      <c r="AM727" s="123"/>
      <c r="AN727" s="123"/>
      <c r="AO727" s="123"/>
      <c r="AP727" s="123"/>
      <c r="AQ727" s="123"/>
      <c r="AR727" s="123"/>
      <c r="AS727" s="123"/>
      <c r="AT727" s="123"/>
      <c r="AU727" s="123"/>
      <c r="AV727" s="123"/>
      <c r="AW727" s="123"/>
      <c r="AX727" s="123"/>
      <c r="AY727" s="123"/>
      <c r="AZ727" s="123"/>
      <c r="BA727" s="123"/>
      <c r="BB727" s="123"/>
      <c r="BC727" s="123"/>
      <c r="BD727" s="123"/>
      <c r="BE727" s="123"/>
      <c r="BF727" s="123"/>
      <c r="BG727" s="123"/>
      <c r="BH727" s="123"/>
      <c r="BI727" s="123"/>
      <c r="BJ727" s="123"/>
      <c r="BK727" s="123"/>
      <c r="BL727" s="123"/>
      <c r="BM727" s="123"/>
      <c r="BN727" s="123"/>
      <c r="BO727" s="123"/>
    </row>
    <row r="728" spans="1:67" s="155" customFormat="1" ht="17.25" customHeight="1" hidden="1">
      <c r="A728" s="513"/>
      <c r="B728" s="511" t="s">
        <v>543</v>
      </c>
      <c r="H728" s="1347">
        <f>4537117104-1757040000</f>
        <v>2780077104</v>
      </c>
      <c r="I728" s="1347"/>
      <c r="J728" s="1347"/>
      <c r="K728" s="1347"/>
      <c r="L728" s="1347"/>
      <c r="M728" s="1347"/>
      <c r="N728" s="1347">
        <f>1949700039-1757040000</f>
        <v>192660039</v>
      </c>
      <c r="O728" s="1347"/>
      <c r="P728" s="1347"/>
      <c r="Q728" s="1347"/>
      <c r="R728" s="1347"/>
      <c r="S728" s="1347"/>
      <c r="T728" s="514"/>
      <c r="U728" s="153"/>
      <c r="V728" s="154"/>
      <c r="AK728" s="590"/>
      <c r="AL728" s="590"/>
      <c r="AM728" s="590"/>
      <c r="AN728" s="590"/>
      <c r="AO728" s="590"/>
      <c r="AP728" s="590"/>
      <c r="AQ728" s="590"/>
      <c r="AR728" s="590"/>
      <c r="AS728" s="590"/>
      <c r="AT728" s="590"/>
      <c r="AU728" s="590"/>
      <c r="AV728" s="590"/>
      <c r="AW728" s="590"/>
      <c r="AX728" s="590"/>
      <c r="AY728" s="590"/>
      <c r="AZ728" s="590"/>
      <c r="BA728" s="590"/>
      <c r="BB728" s="590"/>
      <c r="BC728" s="590"/>
      <c r="BD728" s="590"/>
      <c r="BE728" s="590"/>
      <c r="BF728" s="590"/>
      <c r="BG728" s="590"/>
      <c r="BH728" s="590"/>
      <c r="BI728" s="590"/>
      <c r="BJ728" s="590"/>
      <c r="BK728" s="590"/>
      <c r="BL728" s="590"/>
      <c r="BM728" s="590"/>
      <c r="BN728" s="590"/>
      <c r="BO728" s="590"/>
    </row>
    <row r="729" spans="1:67" s="155" customFormat="1" ht="17.25" customHeight="1" hidden="1">
      <c r="A729" s="513"/>
      <c r="B729" s="511" t="s">
        <v>544</v>
      </c>
      <c r="H729" s="1347">
        <v>1757040000</v>
      </c>
      <c r="I729" s="1347"/>
      <c r="J729" s="1347"/>
      <c r="K729" s="1347"/>
      <c r="L729" s="1347"/>
      <c r="M729" s="1347"/>
      <c r="N729" s="1347">
        <v>1757040000</v>
      </c>
      <c r="O729" s="1347"/>
      <c r="P729" s="1347"/>
      <c r="Q729" s="1347"/>
      <c r="R729" s="1347"/>
      <c r="S729" s="1347"/>
      <c r="T729" s="514"/>
      <c r="U729" s="153"/>
      <c r="V729" s="154"/>
      <c r="AK729" s="590"/>
      <c r="AL729" s="590"/>
      <c r="AM729" s="590"/>
      <c r="AN729" s="590"/>
      <c r="AO729" s="590"/>
      <c r="AP729" s="590"/>
      <c r="AQ729" s="590"/>
      <c r="AR729" s="590"/>
      <c r="AS729" s="590"/>
      <c r="AT729" s="590"/>
      <c r="AU729" s="590"/>
      <c r="AV729" s="590"/>
      <c r="AW729" s="590"/>
      <c r="AX729" s="590"/>
      <c r="AY729" s="590"/>
      <c r="AZ729" s="590"/>
      <c r="BA729" s="590"/>
      <c r="BB729" s="590"/>
      <c r="BC729" s="590"/>
      <c r="BD729" s="590"/>
      <c r="BE729" s="590"/>
      <c r="BF729" s="590"/>
      <c r="BG729" s="590"/>
      <c r="BH729" s="590"/>
      <c r="BI729" s="590"/>
      <c r="BJ729" s="590"/>
      <c r="BK729" s="590"/>
      <c r="BL729" s="590"/>
      <c r="BM729" s="590"/>
      <c r="BN729" s="590"/>
      <c r="BO729" s="590"/>
    </row>
    <row r="730" spans="1:67" s="155" customFormat="1" ht="17.25" customHeight="1" hidden="1">
      <c r="A730" s="513"/>
      <c r="B730" s="511" t="s">
        <v>545</v>
      </c>
      <c r="H730" s="1344"/>
      <c r="I730" s="1344"/>
      <c r="J730" s="1344"/>
      <c r="K730" s="1344"/>
      <c r="L730" s="1344"/>
      <c r="M730" s="1344"/>
      <c r="N730" s="1344"/>
      <c r="O730" s="1344"/>
      <c r="P730" s="1344"/>
      <c r="Q730" s="1344"/>
      <c r="R730" s="1344"/>
      <c r="S730" s="1344"/>
      <c r="T730" s="514"/>
      <c r="U730" s="153"/>
      <c r="V730" s="154"/>
      <c r="AK730" s="590"/>
      <c r="AL730" s="590"/>
      <c r="AM730" s="590"/>
      <c r="AN730" s="590"/>
      <c r="AO730" s="590"/>
      <c r="AP730" s="590"/>
      <c r="AQ730" s="590"/>
      <c r="AR730" s="590"/>
      <c r="AS730" s="590"/>
      <c r="AT730" s="590"/>
      <c r="AU730" s="590"/>
      <c r="AV730" s="590"/>
      <c r="AW730" s="590"/>
      <c r="AX730" s="590"/>
      <c r="AY730" s="590"/>
      <c r="AZ730" s="590"/>
      <c r="BA730" s="590"/>
      <c r="BB730" s="590"/>
      <c r="BC730" s="590"/>
      <c r="BD730" s="590"/>
      <c r="BE730" s="590"/>
      <c r="BF730" s="590"/>
      <c r="BG730" s="590"/>
      <c r="BH730" s="590"/>
      <c r="BI730" s="590"/>
      <c r="BJ730" s="590"/>
      <c r="BK730" s="590"/>
      <c r="BL730" s="590"/>
      <c r="BM730" s="590"/>
      <c r="BN730" s="590"/>
      <c r="BO730" s="590"/>
    </row>
    <row r="731" spans="1:67" s="70" customFormat="1" ht="17.25" customHeight="1" hidden="1">
      <c r="A731" s="533"/>
      <c r="C731" s="511" t="s">
        <v>1523</v>
      </c>
      <c r="H731" s="1344">
        <f>SUM(H728:M730)</f>
        <v>4537117104</v>
      </c>
      <c r="I731" s="1344"/>
      <c r="J731" s="1344"/>
      <c r="K731" s="1344"/>
      <c r="L731" s="1344"/>
      <c r="M731" s="1344"/>
      <c r="N731" s="1344">
        <f>SUM(N728:S730)</f>
        <v>1949700039</v>
      </c>
      <c r="O731" s="1344"/>
      <c r="P731" s="1344"/>
      <c r="Q731" s="1344"/>
      <c r="R731" s="1344"/>
      <c r="S731" s="1344"/>
      <c r="T731" s="526"/>
      <c r="U731" s="103"/>
      <c r="V731" s="527"/>
      <c r="AK731" s="600"/>
      <c r="AL731" s="600"/>
      <c r="AM731" s="600"/>
      <c r="AN731" s="600"/>
      <c r="AO731" s="600"/>
      <c r="AP731" s="600"/>
      <c r="AQ731" s="600"/>
      <c r="AR731" s="600"/>
      <c r="AS731" s="600"/>
      <c r="AT731" s="600"/>
      <c r="AU731" s="600"/>
      <c r="AV731" s="600"/>
      <c r="AW731" s="600"/>
      <c r="AX731" s="600"/>
      <c r="AY731" s="600"/>
      <c r="AZ731" s="600"/>
      <c r="BA731" s="600"/>
      <c r="BB731" s="600"/>
      <c r="BC731" s="600"/>
      <c r="BD731" s="600"/>
      <c r="BE731" s="600"/>
      <c r="BF731" s="600"/>
      <c r="BG731" s="600"/>
      <c r="BH731" s="600"/>
      <c r="BI731" s="600"/>
      <c r="BJ731" s="600"/>
      <c r="BK731" s="600"/>
      <c r="BL731" s="600"/>
      <c r="BM731" s="600"/>
      <c r="BN731" s="600"/>
      <c r="BO731" s="600"/>
    </row>
    <row r="732" spans="1:67" s="149" customFormat="1" ht="17.25" customHeight="1" hidden="1">
      <c r="A732" s="161">
        <v>20</v>
      </c>
      <c r="B732" s="511" t="s">
        <v>546</v>
      </c>
      <c r="H732" s="1345" t="s">
        <v>167</v>
      </c>
      <c r="I732" s="1346"/>
      <c r="J732" s="1346"/>
      <c r="K732" s="1346"/>
      <c r="L732" s="1346"/>
      <c r="M732" s="1346"/>
      <c r="N732" s="1345" t="s">
        <v>168</v>
      </c>
      <c r="O732" s="1346"/>
      <c r="P732" s="1346"/>
      <c r="Q732" s="1346"/>
      <c r="R732" s="1346"/>
      <c r="S732" s="1346"/>
      <c r="T732" s="504"/>
      <c r="U732" s="118"/>
      <c r="V732" s="148"/>
      <c r="AK732" s="123"/>
      <c r="AL732" s="123"/>
      <c r="AM732" s="123"/>
      <c r="AN732" s="123"/>
      <c r="AO732" s="123"/>
      <c r="AP732" s="123"/>
      <c r="AQ732" s="123"/>
      <c r="AR732" s="123"/>
      <c r="AS732" s="123"/>
      <c r="AT732" s="123"/>
      <c r="AU732" s="123"/>
      <c r="AV732" s="123"/>
      <c r="AW732" s="123"/>
      <c r="AX732" s="123"/>
      <c r="AY732" s="123"/>
      <c r="AZ732" s="123"/>
      <c r="BA732" s="123"/>
      <c r="BB732" s="123"/>
      <c r="BC732" s="123"/>
      <c r="BD732" s="123"/>
      <c r="BE732" s="123"/>
      <c r="BF732" s="123"/>
      <c r="BG732" s="123"/>
      <c r="BH732" s="123"/>
      <c r="BI732" s="123"/>
      <c r="BJ732" s="123"/>
      <c r="BK732" s="123"/>
      <c r="BL732" s="123"/>
      <c r="BM732" s="123"/>
      <c r="BN732" s="123"/>
      <c r="BO732" s="123"/>
    </row>
    <row r="733" spans="1:67" s="149" customFormat="1" ht="17.25" customHeight="1" hidden="1">
      <c r="A733" s="161" t="s">
        <v>547</v>
      </c>
      <c r="B733" s="511" t="s">
        <v>548</v>
      </c>
      <c r="H733" s="1344">
        <f>SUM(H734:M735)</f>
        <v>35807406982</v>
      </c>
      <c r="I733" s="1344"/>
      <c r="J733" s="1344"/>
      <c r="K733" s="1344"/>
      <c r="L733" s="1344"/>
      <c r="M733" s="1344"/>
      <c r="N733" s="1344">
        <f>SUM(N734:S735)</f>
        <v>13423113100</v>
      </c>
      <c r="O733" s="1344"/>
      <c r="P733" s="1344"/>
      <c r="Q733" s="1344"/>
      <c r="R733" s="1344"/>
      <c r="S733" s="1344"/>
      <c r="T733" s="504"/>
      <c r="U733" s="118"/>
      <c r="V733" s="148"/>
      <c r="AK733" s="123"/>
      <c r="AL733" s="123"/>
      <c r="AM733" s="123"/>
      <c r="AN733" s="123"/>
      <c r="AO733" s="123"/>
      <c r="AP733" s="123"/>
      <c r="AQ733" s="123"/>
      <c r="AR733" s="123"/>
      <c r="AS733" s="123"/>
      <c r="AT733" s="123"/>
      <c r="AU733" s="123"/>
      <c r="AV733" s="123"/>
      <c r="AW733" s="123"/>
      <c r="AX733" s="123"/>
      <c r="AY733" s="123"/>
      <c r="AZ733" s="123"/>
      <c r="BA733" s="123"/>
      <c r="BB733" s="123"/>
      <c r="BC733" s="123"/>
      <c r="BD733" s="123"/>
      <c r="BE733" s="123"/>
      <c r="BF733" s="123"/>
      <c r="BG733" s="123"/>
      <c r="BH733" s="123"/>
      <c r="BI733" s="123"/>
      <c r="BJ733" s="123"/>
      <c r="BK733" s="123"/>
      <c r="BL733" s="123"/>
      <c r="BM733" s="123"/>
      <c r="BN733" s="123"/>
      <c r="BO733" s="123"/>
    </row>
    <row r="734" spans="1:67" s="70" customFormat="1" ht="17.25" customHeight="1" hidden="1">
      <c r="A734" s="533"/>
      <c r="B734" s="70" t="s">
        <v>549</v>
      </c>
      <c r="H734" s="1347">
        <v>32210293882</v>
      </c>
      <c r="I734" s="1347"/>
      <c r="J734" s="1347"/>
      <c r="K734" s="1347"/>
      <c r="L734" s="1347"/>
      <c r="M734" s="1347"/>
      <c r="N734" s="1347">
        <f>13423113100-N735</f>
        <v>9826000000</v>
      </c>
      <c r="O734" s="1347"/>
      <c r="P734" s="1347"/>
      <c r="Q734" s="1347"/>
      <c r="R734" s="1347"/>
      <c r="S734" s="1347"/>
      <c r="T734" s="526"/>
      <c r="U734" s="103"/>
      <c r="V734" s="527"/>
      <c r="AK734" s="600"/>
      <c r="AL734" s="600"/>
      <c r="AM734" s="600"/>
      <c r="AN734" s="600"/>
      <c r="AO734" s="600"/>
      <c r="AP734" s="600"/>
      <c r="AQ734" s="600"/>
      <c r="AR734" s="600"/>
      <c r="AS734" s="600"/>
      <c r="AT734" s="600"/>
      <c r="AU734" s="600"/>
      <c r="AV734" s="600"/>
      <c r="AW734" s="600"/>
      <c r="AX734" s="600"/>
      <c r="AY734" s="600"/>
      <c r="AZ734" s="600"/>
      <c r="BA734" s="600"/>
      <c r="BB734" s="600"/>
      <c r="BC734" s="600"/>
      <c r="BD734" s="600"/>
      <c r="BE734" s="600"/>
      <c r="BF734" s="600"/>
      <c r="BG734" s="600"/>
      <c r="BH734" s="600"/>
      <c r="BI734" s="600"/>
      <c r="BJ734" s="600"/>
      <c r="BK734" s="600"/>
      <c r="BL734" s="600"/>
      <c r="BM734" s="600"/>
      <c r="BN734" s="600"/>
      <c r="BO734" s="600"/>
    </row>
    <row r="735" spans="1:67" s="70" customFormat="1" ht="17.25" customHeight="1" hidden="1">
      <c r="A735" s="533"/>
      <c r="B735" s="70" t="s">
        <v>550</v>
      </c>
      <c r="H735" s="1347">
        <v>3597113100</v>
      </c>
      <c r="I735" s="1347"/>
      <c r="J735" s="1347"/>
      <c r="K735" s="1347"/>
      <c r="L735" s="1347"/>
      <c r="M735" s="1347"/>
      <c r="N735" s="1347">
        <v>3597113100</v>
      </c>
      <c r="O735" s="1347"/>
      <c r="P735" s="1347"/>
      <c r="Q735" s="1347"/>
      <c r="R735" s="1347"/>
      <c r="S735" s="1347"/>
      <c r="T735" s="526"/>
      <c r="U735" s="103"/>
      <c r="V735" s="527"/>
      <c r="AK735" s="600"/>
      <c r="AL735" s="600"/>
      <c r="AM735" s="600"/>
      <c r="AN735" s="600"/>
      <c r="AO735" s="600"/>
      <c r="AP735" s="600"/>
      <c r="AQ735" s="600"/>
      <c r="AR735" s="600"/>
      <c r="AS735" s="600"/>
      <c r="AT735" s="600"/>
      <c r="AU735" s="600"/>
      <c r="AV735" s="600"/>
      <c r="AW735" s="600"/>
      <c r="AX735" s="600"/>
      <c r="AY735" s="600"/>
      <c r="AZ735" s="600"/>
      <c r="BA735" s="600"/>
      <c r="BB735" s="600"/>
      <c r="BC735" s="600"/>
      <c r="BD735" s="600"/>
      <c r="BE735" s="600"/>
      <c r="BF735" s="600"/>
      <c r="BG735" s="600"/>
      <c r="BH735" s="600"/>
      <c r="BI735" s="600"/>
      <c r="BJ735" s="600"/>
      <c r="BK735" s="600"/>
      <c r="BL735" s="600"/>
      <c r="BM735" s="600"/>
      <c r="BN735" s="600"/>
      <c r="BO735" s="600"/>
    </row>
    <row r="736" spans="1:67" s="149" customFormat="1" ht="17.25" customHeight="1" hidden="1">
      <c r="A736" s="161" t="s">
        <v>551</v>
      </c>
      <c r="B736" s="511" t="s">
        <v>552</v>
      </c>
      <c r="H736" s="1344">
        <f>SUM(H737:M739)</f>
        <v>0</v>
      </c>
      <c r="I736" s="1344"/>
      <c r="J736" s="1344"/>
      <c r="K736" s="1344"/>
      <c r="L736" s="1344"/>
      <c r="M736" s="1344"/>
      <c r="N736" s="1344">
        <f>SUM(N737:S739)</f>
        <v>0</v>
      </c>
      <c r="O736" s="1344"/>
      <c r="P736" s="1344"/>
      <c r="Q736" s="1344"/>
      <c r="R736" s="1344"/>
      <c r="S736" s="1344"/>
      <c r="T736" s="504"/>
      <c r="U736" s="118"/>
      <c r="V736" s="148"/>
      <c r="AK736" s="123"/>
      <c r="AL736" s="123"/>
      <c r="AM736" s="123"/>
      <c r="AN736" s="123"/>
      <c r="AO736" s="123"/>
      <c r="AP736" s="123"/>
      <c r="AQ736" s="123"/>
      <c r="AR736" s="123"/>
      <c r="AS736" s="123"/>
      <c r="AT736" s="123"/>
      <c r="AU736" s="123"/>
      <c r="AV736" s="123"/>
      <c r="AW736" s="123"/>
      <c r="AX736" s="123"/>
      <c r="AY736" s="123"/>
      <c r="AZ736" s="123"/>
      <c r="BA736" s="123"/>
      <c r="BB736" s="123"/>
      <c r="BC736" s="123"/>
      <c r="BD736" s="123"/>
      <c r="BE736" s="123"/>
      <c r="BF736" s="123"/>
      <c r="BG736" s="123"/>
      <c r="BH736" s="123"/>
      <c r="BI736" s="123"/>
      <c r="BJ736" s="123"/>
      <c r="BK736" s="123"/>
      <c r="BL736" s="123"/>
      <c r="BM736" s="123"/>
      <c r="BN736" s="123"/>
      <c r="BO736" s="123"/>
    </row>
    <row r="737" spans="1:67" s="70" customFormat="1" ht="17.25" customHeight="1" hidden="1">
      <c r="A737" s="533"/>
      <c r="B737" s="70" t="s">
        <v>553</v>
      </c>
      <c r="H737" s="1344"/>
      <c r="I737" s="1344"/>
      <c r="J737" s="1344"/>
      <c r="K737" s="1344"/>
      <c r="L737" s="1344"/>
      <c r="M737" s="1344"/>
      <c r="N737" s="1344"/>
      <c r="O737" s="1344"/>
      <c r="P737" s="1344"/>
      <c r="Q737" s="1344"/>
      <c r="R737" s="1344"/>
      <c r="S737" s="1344"/>
      <c r="T737" s="526"/>
      <c r="U737" s="103"/>
      <c r="V737" s="527"/>
      <c r="AK737" s="600"/>
      <c r="AL737" s="600"/>
      <c r="AM737" s="600"/>
      <c r="AN737" s="600"/>
      <c r="AO737" s="600"/>
      <c r="AP737" s="600"/>
      <c r="AQ737" s="600"/>
      <c r="AR737" s="600"/>
      <c r="AS737" s="600"/>
      <c r="AT737" s="600"/>
      <c r="AU737" s="600"/>
      <c r="AV737" s="600"/>
      <c r="AW737" s="600"/>
      <c r="AX737" s="600"/>
      <c r="AY737" s="600"/>
      <c r="AZ737" s="600"/>
      <c r="BA737" s="600"/>
      <c r="BB737" s="600"/>
      <c r="BC737" s="600"/>
      <c r="BD737" s="600"/>
      <c r="BE737" s="600"/>
      <c r="BF737" s="600"/>
      <c r="BG737" s="600"/>
      <c r="BH737" s="600"/>
      <c r="BI737" s="600"/>
      <c r="BJ737" s="600"/>
      <c r="BK737" s="600"/>
      <c r="BL737" s="600"/>
      <c r="BM737" s="600"/>
      <c r="BN737" s="600"/>
      <c r="BO737" s="600"/>
    </row>
    <row r="738" spans="1:67" s="70" customFormat="1" ht="17.25" customHeight="1" hidden="1">
      <c r="A738" s="533"/>
      <c r="B738" s="70" t="s">
        <v>554</v>
      </c>
      <c r="H738" s="1344"/>
      <c r="I738" s="1344"/>
      <c r="J738" s="1344"/>
      <c r="K738" s="1344"/>
      <c r="L738" s="1344"/>
      <c r="M738" s="1344"/>
      <c r="N738" s="1344"/>
      <c r="O738" s="1344"/>
      <c r="P738" s="1344"/>
      <c r="Q738" s="1344"/>
      <c r="R738" s="1344"/>
      <c r="S738" s="1344"/>
      <c r="T738" s="526"/>
      <c r="U738" s="103"/>
      <c r="V738" s="527"/>
      <c r="AK738" s="600"/>
      <c r="AL738" s="600"/>
      <c r="AM738" s="600"/>
      <c r="AN738" s="600"/>
      <c r="AO738" s="600"/>
      <c r="AP738" s="600"/>
      <c r="AQ738" s="600"/>
      <c r="AR738" s="600"/>
      <c r="AS738" s="600"/>
      <c r="AT738" s="600"/>
      <c r="AU738" s="600"/>
      <c r="AV738" s="600"/>
      <c r="AW738" s="600"/>
      <c r="AX738" s="600"/>
      <c r="AY738" s="600"/>
      <c r="AZ738" s="600"/>
      <c r="BA738" s="600"/>
      <c r="BB738" s="600"/>
      <c r="BC738" s="600"/>
      <c r="BD738" s="600"/>
      <c r="BE738" s="600"/>
      <c r="BF738" s="600"/>
      <c r="BG738" s="600"/>
      <c r="BH738" s="600"/>
      <c r="BI738" s="600"/>
      <c r="BJ738" s="600"/>
      <c r="BK738" s="600"/>
      <c r="BL738" s="600"/>
      <c r="BM738" s="600"/>
      <c r="BN738" s="600"/>
      <c r="BO738" s="600"/>
    </row>
    <row r="739" spans="1:67" s="70" customFormat="1" ht="17.25" customHeight="1" hidden="1">
      <c r="A739" s="533"/>
      <c r="B739" s="70" t="s">
        <v>555</v>
      </c>
      <c r="H739" s="1344"/>
      <c r="I739" s="1344"/>
      <c r="J739" s="1344"/>
      <c r="K739" s="1344"/>
      <c r="L739" s="1344"/>
      <c r="M739" s="1344"/>
      <c r="N739" s="1344"/>
      <c r="O739" s="1344"/>
      <c r="P739" s="1344"/>
      <c r="Q739" s="1344"/>
      <c r="R739" s="1344"/>
      <c r="S739" s="1344"/>
      <c r="T739" s="526"/>
      <c r="U739" s="103"/>
      <c r="V739" s="527"/>
      <c r="AK739" s="600"/>
      <c r="AL739" s="600"/>
      <c r="AM739" s="600"/>
      <c r="AN739" s="600"/>
      <c r="AO739" s="600"/>
      <c r="AP739" s="600"/>
      <c r="AQ739" s="600"/>
      <c r="AR739" s="600"/>
      <c r="AS739" s="600"/>
      <c r="AT739" s="600"/>
      <c r="AU739" s="600"/>
      <c r="AV739" s="600"/>
      <c r="AW739" s="600"/>
      <c r="AX739" s="600"/>
      <c r="AY739" s="600"/>
      <c r="AZ739" s="600"/>
      <c r="BA739" s="600"/>
      <c r="BB739" s="600"/>
      <c r="BC739" s="600"/>
      <c r="BD739" s="600"/>
      <c r="BE739" s="600"/>
      <c r="BF739" s="600"/>
      <c r="BG739" s="600"/>
      <c r="BH739" s="600"/>
      <c r="BI739" s="600"/>
      <c r="BJ739" s="600"/>
      <c r="BK739" s="600"/>
      <c r="BL739" s="600"/>
      <c r="BM739" s="600"/>
      <c r="BN739" s="600"/>
      <c r="BO739" s="600"/>
    </row>
    <row r="740" spans="1:67" s="70" customFormat="1" ht="17.25" customHeight="1" hidden="1">
      <c r="A740" s="533"/>
      <c r="C740" s="511" t="s">
        <v>1523</v>
      </c>
      <c r="H740" s="1344">
        <f>H736+H733</f>
        <v>35807406982</v>
      </c>
      <c r="I740" s="1344"/>
      <c r="J740" s="1344"/>
      <c r="K740" s="1344"/>
      <c r="L740" s="1344"/>
      <c r="M740" s="1344"/>
      <c r="N740" s="1344">
        <f>N736+N733</f>
        <v>13423113100</v>
      </c>
      <c r="O740" s="1344"/>
      <c r="P740" s="1344"/>
      <c r="Q740" s="1344"/>
      <c r="R740" s="1344"/>
      <c r="S740" s="1344"/>
      <c r="T740" s="526"/>
      <c r="U740" s="103"/>
      <c r="V740" s="527"/>
      <c r="AK740" s="600"/>
      <c r="AL740" s="600"/>
      <c r="AM740" s="600"/>
      <c r="AN740" s="600"/>
      <c r="AO740" s="600"/>
      <c r="AP740" s="600"/>
      <c r="AQ740" s="600"/>
      <c r="AR740" s="600"/>
      <c r="AS740" s="600"/>
      <c r="AT740" s="600"/>
      <c r="AU740" s="600"/>
      <c r="AV740" s="600"/>
      <c r="AW740" s="600"/>
      <c r="AX740" s="600"/>
      <c r="AY740" s="600"/>
      <c r="AZ740" s="600"/>
      <c r="BA740" s="600"/>
      <c r="BB740" s="600"/>
      <c r="BC740" s="600"/>
      <c r="BD740" s="600"/>
      <c r="BE740" s="600"/>
      <c r="BF740" s="600"/>
      <c r="BG740" s="600"/>
      <c r="BH740" s="600"/>
      <c r="BI740" s="600"/>
      <c r="BJ740" s="600"/>
      <c r="BK740" s="600"/>
      <c r="BL740" s="600"/>
      <c r="BM740" s="600"/>
      <c r="BN740" s="600"/>
      <c r="BO740" s="600"/>
    </row>
    <row r="741" spans="1:67" s="70" customFormat="1" ht="17.25" customHeight="1" hidden="1">
      <c r="A741" s="533"/>
      <c r="B741" s="511" t="s">
        <v>556</v>
      </c>
      <c r="C741" s="149"/>
      <c r="H741" s="1344"/>
      <c r="I741" s="1344"/>
      <c r="J741" s="1344"/>
      <c r="K741" s="1344"/>
      <c r="L741" s="1344"/>
      <c r="M741" s="1344"/>
      <c r="N741" s="1344"/>
      <c r="O741" s="1344"/>
      <c r="P741" s="1344"/>
      <c r="Q741" s="1344"/>
      <c r="R741" s="1344"/>
      <c r="S741" s="1344"/>
      <c r="T741" s="526"/>
      <c r="U741" s="103"/>
      <c r="V741" s="527"/>
      <c r="AK741" s="600"/>
      <c r="AL741" s="600"/>
      <c r="AM741" s="600"/>
      <c r="AN741" s="600"/>
      <c r="AO741" s="600"/>
      <c r="AP741" s="600"/>
      <c r="AQ741" s="600"/>
      <c r="AR741" s="600"/>
      <c r="AS741" s="600"/>
      <c r="AT741" s="600"/>
      <c r="AU741" s="600"/>
      <c r="AV741" s="600"/>
      <c r="AW741" s="600"/>
      <c r="AX741" s="600"/>
      <c r="AY741" s="600"/>
      <c r="AZ741" s="600"/>
      <c r="BA741" s="600"/>
      <c r="BB741" s="600"/>
      <c r="BC741" s="600"/>
      <c r="BD741" s="600"/>
      <c r="BE741" s="600"/>
      <c r="BF741" s="600"/>
      <c r="BG741" s="600"/>
      <c r="BH741" s="600"/>
      <c r="BI741" s="600"/>
      <c r="BJ741" s="600"/>
      <c r="BK741" s="600"/>
      <c r="BL741" s="600"/>
      <c r="BM741" s="600"/>
      <c r="BN741" s="600"/>
      <c r="BO741" s="600"/>
    </row>
    <row r="742" spans="1:67" s="70" customFormat="1" ht="17.25" customHeight="1" hidden="1">
      <c r="A742" s="533"/>
      <c r="B742" s="511" t="s">
        <v>557</v>
      </c>
      <c r="C742" s="149"/>
      <c r="H742" s="1344"/>
      <c r="I742" s="1344"/>
      <c r="J742" s="1344"/>
      <c r="K742" s="1344"/>
      <c r="L742" s="1344"/>
      <c r="M742" s="1344"/>
      <c r="N742" s="1344"/>
      <c r="O742" s="1344"/>
      <c r="P742" s="1344"/>
      <c r="Q742" s="1344"/>
      <c r="R742" s="1344"/>
      <c r="S742" s="1344"/>
      <c r="T742" s="526"/>
      <c r="U742" s="103"/>
      <c r="V742" s="527"/>
      <c r="AK742" s="600"/>
      <c r="AL742" s="600"/>
      <c r="AM742" s="600"/>
      <c r="AN742" s="600"/>
      <c r="AO742" s="600"/>
      <c r="AP742" s="600"/>
      <c r="AQ742" s="600"/>
      <c r="AR742" s="600"/>
      <c r="AS742" s="600"/>
      <c r="AT742" s="600"/>
      <c r="AU742" s="600"/>
      <c r="AV742" s="600"/>
      <c r="AW742" s="600"/>
      <c r="AX742" s="600"/>
      <c r="AY742" s="600"/>
      <c r="AZ742" s="600"/>
      <c r="BA742" s="600"/>
      <c r="BB742" s="600"/>
      <c r="BC742" s="600"/>
      <c r="BD742" s="600"/>
      <c r="BE742" s="600"/>
      <c r="BF742" s="600"/>
      <c r="BG742" s="600"/>
      <c r="BH742" s="600"/>
      <c r="BI742" s="600"/>
      <c r="BJ742" s="600"/>
      <c r="BK742" s="600"/>
      <c r="BL742" s="600"/>
      <c r="BM742" s="600"/>
      <c r="BN742" s="600"/>
      <c r="BO742" s="600"/>
    </row>
    <row r="743" spans="1:67" s="70" customFormat="1" ht="17.25" customHeight="1" hidden="1">
      <c r="A743" s="533"/>
      <c r="C743" s="149"/>
      <c r="T743" s="526"/>
      <c r="U743" s="103"/>
      <c r="V743" s="527"/>
      <c r="AK743" s="600"/>
      <c r="AL743" s="600"/>
      <c r="AM743" s="600"/>
      <c r="AN743" s="600"/>
      <c r="AO743" s="600"/>
      <c r="AP743" s="600"/>
      <c r="AQ743" s="600"/>
      <c r="AR743" s="600"/>
      <c r="AS743" s="600"/>
      <c r="AT743" s="600"/>
      <c r="AU743" s="600"/>
      <c r="AV743" s="600"/>
      <c r="AW743" s="600"/>
      <c r="AX743" s="600"/>
      <c r="AY743" s="600"/>
      <c r="AZ743" s="600"/>
      <c r="BA743" s="600"/>
      <c r="BB743" s="600"/>
      <c r="BC743" s="600"/>
      <c r="BD743" s="600"/>
      <c r="BE743" s="600"/>
      <c r="BF743" s="600"/>
      <c r="BG743" s="600"/>
      <c r="BH743" s="600"/>
      <c r="BI743" s="600"/>
      <c r="BJ743" s="600"/>
      <c r="BK743" s="600"/>
      <c r="BL743" s="600"/>
      <c r="BM743" s="600"/>
      <c r="BN743" s="600"/>
      <c r="BO743" s="600"/>
    </row>
    <row r="744" spans="1:67" s="149" customFormat="1" ht="17.25" customHeight="1" hidden="1">
      <c r="A744" s="161" t="s">
        <v>558</v>
      </c>
      <c r="B744" s="511" t="s">
        <v>165</v>
      </c>
      <c r="T744" s="504"/>
      <c r="U744" s="118"/>
      <c r="V744" s="148"/>
      <c r="AK744" s="123"/>
      <c r="AL744" s="123"/>
      <c r="AM744" s="123"/>
      <c r="AN744" s="123"/>
      <c r="AO744" s="123"/>
      <c r="AP744" s="123"/>
      <c r="AQ744" s="123"/>
      <c r="AR744" s="123"/>
      <c r="AS744" s="123"/>
      <c r="AT744" s="123"/>
      <c r="AU744" s="123"/>
      <c r="AV744" s="123"/>
      <c r="AW744" s="123"/>
      <c r="AX744" s="123"/>
      <c r="AY744" s="123"/>
      <c r="AZ744" s="123"/>
      <c r="BA744" s="123"/>
      <c r="BB744" s="123"/>
      <c r="BC744" s="123"/>
      <c r="BD744" s="123"/>
      <c r="BE744" s="123"/>
      <c r="BF744" s="123"/>
      <c r="BG744" s="123"/>
      <c r="BH744" s="123"/>
      <c r="BI744" s="123"/>
      <c r="BJ744" s="123"/>
      <c r="BK744" s="123"/>
      <c r="BL744" s="123"/>
      <c r="BM744" s="123"/>
      <c r="BN744" s="123"/>
      <c r="BO744" s="123"/>
    </row>
    <row r="745" spans="1:67" s="149" customFormat="1" ht="17.25" customHeight="1" hidden="1">
      <c r="A745" s="1330"/>
      <c r="B745" s="1331"/>
      <c r="C745" s="1332" t="s">
        <v>167</v>
      </c>
      <c r="D745" s="1333"/>
      <c r="E745" s="1333"/>
      <c r="F745" s="1333"/>
      <c r="G745" s="1334"/>
      <c r="H745" s="1332" t="s">
        <v>168</v>
      </c>
      <c r="I745" s="1333"/>
      <c r="J745" s="1333"/>
      <c r="K745" s="1333"/>
      <c r="L745" s="1333"/>
      <c r="M745" s="1333"/>
      <c r="N745" s="1333"/>
      <c r="O745" s="1333"/>
      <c r="P745" s="1333"/>
      <c r="Q745" s="1333"/>
      <c r="R745" s="1333"/>
      <c r="S745" s="1334"/>
      <c r="T745" s="504"/>
      <c r="U745" s="118"/>
      <c r="V745" s="148"/>
      <c r="AK745" s="123"/>
      <c r="AL745" s="123"/>
      <c r="AM745" s="123"/>
      <c r="AN745" s="123"/>
      <c r="AO745" s="123"/>
      <c r="AP745" s="123"/>
      <c r="AQ745" s="123"/>
      <c r="AR745" s="123"/>
      <c r="AS745" s="123"/>
      <c r="AT745" s="123"/>
      <c r="AU745" s="123"/>
      <c r="AV745" s="123"/>
      <c r="AW745" s="123"/>
      <c r="AX745" s="123"/>
      <c r="AY745" s="123"/>
      <c r="AZ745" s="123"/>
      <c r="BA745" s="123"/>
      <c r="BB745" s="123"/>
      <c r="BC745" s="123"/>
      <c r="BD745" s="123"/>
      <c r="BE745" s="123"/>
      <c r="BF745" s="123"/>
      <c r="BG745" s="123"/>
      <c r="BH745" s="123"/>
      <c r="BI745" s="123"/>
      <c r="BJ745" s="123"/>
      <c r="BK745" s="123"/>
      <c r="BL745" s="123"/>
      <c r="BM745" s="123"/>
      <c r="BN745" s="123"/>
      <c r="BO745" s="123"/>
    </row>
    <row r="746" spans="1:67" s="539" customFormat="1" ht="17.25" customHeight="1" hidden="1">
      <c r="A746" s="1527"/>
      <c r="B746" s="1528"/>
      <c r="C746" s="1546" t="s">
        <v>559</v>
      </c>
      <c r="D746" s="1546"/>
      <c r="E746" s="535" t="s">
        <v>560</v>
      </c>
      <c r="F746" s="1557" t="s">
        <v>561</v>
      </c>
      <c r="G746" s="1559"/>
      <c r="H746" s="1557" t="s">
        <v>559</v>
      </c>
      <c r="I746" s="1558"/>
      <c r="J746" s="1558"/>
      <c r="K746" s="1558"/>
      <c r="L746" s="1558"/>
      <c r="M746" s="1558"/>
      <c r="N746" s="1557" t="s">
        <v>560</v>
      </c>
      <c r="O746" s="1558"/>
      <c r="P746" s="1558"/>
      <c r="Q746" s="1558"/>
      <c r="R746" s="1559"/>
      <c r="S746" s="535" t="s">
        <v>561</v>
      </c>
      <c r="T746" s="537"/>
      <c r="U746" s="400"/>
      <c r="V746" s="538"/>
      <c r="AK746" s="601"/>
      <c r="AL746" s="601"/>
      <c r="AM746" s="601"/>
      <c r="AN746" s="601"/>
      <c r="AO746" s="601"/>
      <c r="AP746" s="601"/>
      <c r="AQ746" s="601"/>
      <c r="AR746" s="601"/>
      <c r="AS746" s="601"/>
      <c r="AT746" s="601"/>
      <c r="AU746" s="601"/>
      <c r="AV746" s="601"/>
      <c r="AW746" s="601"/>
      <c r="AX746" s="601"/>
      <c r="AY746" s="601"/>
      <c r="AZ746" s="601"/>
      <c r="BA746" s="601"/>
      <c r="BB746" s="601"/>
      <c r="BC746" s="601"/>
      <c r="BD746" s="601"/>
      <c r="BE746" s="601"/>
      <c r="BF746" s="601"/>
      <c r="BG746" s="601"/>
      <c r="BH746" s="601"/>
      <c r="BI746" s="601"/>
      <c r="BJ746" s="601"/>
      <c r="BK746" s="601"/>
      <c r="BL746" s="601"/>
      <c r="BM746" s="601"/>
      <c r="BN746" s="601"/>
      <c r="BO746" s="601"/>
    </row>
    <row r="747" spans="1:67" s="539" customFormat="1" ht="17.25" customHeight="1" hidden="1">
      <c r="A747" s="1527"/>
      <c r="B747" s="1528"/>
      <c r="C747" s="1546" t="s">
        <v>562</v>
      </c>
      <c r="D747" s="1546"/>
      <c r="E747" s="535" t="s">
        <v>563</v>
      </c>
      <c r="F747" s="1527" t="s">
        <v>564</v>
      </c>
      <c r="G747" s="1528"/>
      <c r="H747" s="1527" t="s">
        <v>562</v>
      </c>
      <c r="I747" s="1560"/>
      <c r="J747" s="1560"/>
      <c r="K747" s="1560"/>
      <c r="L747" s="1560"/>
      <c r="M747" s="1560"/>
      <c r="N747" s="1527" t="s">
        <v>563</v>
      </c>
      <c r="O747" s="1560"/>
      <c r="P747" s="1560"/>
      <c r="Q747" s="1560"/>
      <c r="R747" s="1528"/>
      <c r="S747" s="535" t="s">
        <v>564</v>
      </c>
      <c r="T747" s="537"/>
      <c r="U747" s="400"/>
      <c r="V747" s="538"/>
      <c r="AK747" s="601"/>
      <c r="AL747" s="601"/>
      <c r="AM747" s="601"/>
      <c r="AN747" s="601"/>
      <c r="AO747" s="601"/>
      <c r="AP747" s="601"/>
      <c r="AQ747" s="601"/>
      <c r="AR747" s="601"/>
      <c r="AS747" s="601"/>
      <c r="AT747" s="601"/>
      <c r="AU747" s="601"/>
      <c r="AV747" s="601"/>
      <c r="AW747" s="601"/>
      <c r="AX747" s="601"/>
      <c r="AY747" s="601"/>
      <c r="AZ747" s="601"/>
      <c r="BA747" s="601"/>
      <c r="BB747" s="601"/>
      <c r="BC747" s="601"/>
      <c r="BD747" s="601"/>
      <c r="BE747" s="601"/>
      <c r="BF747" s="601"/>
      <c r="BG747" s="601"/>
      <c r="BH747" s="601"/>
      <c r="BI747" s="601"/>
      <c r="BJ747" s="601"/>
      <c r="BK747" s="601"/>
      <c r="BL747" s="601"/>
      <c r="BM747" s="601"/>
      <c r="BN747" s="601"/>
      <c r="BO747" s="601"/>
    </row>
    <row r="748" spans="1:67" s="539" customFormat="1" ht="17.25" customHeight="1" hidden="1">
      <c r="A748" s="1318"/>
      <c r="B748" s="1319"/>
      <c r="C748" s="1602" t="s">
        <v>565</v>
      </c>
      <c r="D748" s="1602"/>
      <c r="E748" s="541"/>
      <c r="F748" s="1318"/>
      <c r="G748" s="1319"/>
      <c r="H748" s="1318" t="s">
        <v>565</v>
      </c>
      <c r="I748" s="1404"/>
      <c r="J748" s="1404"/>
      <c r="K748" s="1404"/>
      <c r="L748" s="1404"/>
      <c r="M748" s="1404"/>
      <c r="N748" s="1318"/>
      <c r="O748" s="1404"/>
      <c r="P748" s="1404"/>
      <c r="Q748" s="1404"/>
      <c r="R748" s="1319"/>
      <c r="S748" s="542"/>
      <c r="T748" s="537"/>
      <c r="U748" s="400"/>
      <c r="V748" s="538"/>
      <c r="AK748" s="601"/>
      <c r="AL748" s="601"/>
      <c r="AM748" s="601"/>
      <c r="AN748" s="601"/>
      <c r="AO748" s="601"/>
      <c r="AP748" s="601"/>
      <c r="AQ748" s="601"/>
      <c r="AR748" s="601"/>
      <c r="AS748" s="601"/>
      <c r="AT748" s="601"/>
      <c r="AU748" s="601"/>
      <c r="AV748" s="601"/>
      <c r="AW748" s="601"/>
      <c r="AX748" s="601"/>
      <c r="AY748" s="601"/>
      <c r="AZ748" s="601"/>
      <c r="BA748" s="601"/>
      <c r="BB748" s="601"/>
      <c r="BC748" s="601"/>
      <c r="BD748" s="601"/>
      <c r="BE748" s="601"/>
      <c r="BF748" s="601"/>
      <c r="BG748" s="601"/>
      <c r="BH748" s="601"/>
      <c r="BI748" s="601"/>
      <c r="BJ748" s="601"/>
      <c r="BK748" s="601"/>
      <c r="BL748" s="601"/>
      <c r="BM748" s="601"/>
      <c r="BN748" s="601"/>
      <c r="BO748" s="601"/>
    </row>
    <row r="749" spans="1:67" s="70" customFormat="1" ht="17.25" customHeight="1" hidden="1">
      <c r="A749" s="1598"/>
      <c r="B749" s="1599"/>
      <c r="C749" s="1600"/>
      <c r="D749" s="1601"/>
      <c r="E749" s="543"/>
      <c r="F749" s="1552"/>
      <c r="G749" s="1554"/>
      <c r="H749" s="1552"/>
      <c r="I749" s="1553"/>
      <c r="J749" s="1553"/>
      <c r="K749" s="1553"/>
      <c r="L749" s="1553"/>
      <c r="M749" s="1553"/>
      <c r="N749" s="1552"/>
      <c r="O749" s="1553"/>
      <c r="P749" s="1553"/>
      <c r="Q749" s="1553"/>
      <c r="R749" s="1554"/>
      <c r="S749" s="543"/>
      <c r="T749" s="526"/>
      <c r="U749" s="103"/>
      <c r="V749" s="527"/>
      <c r="AK749" s="600"/>
      <c r="AL749" s="600"/>
      <c r="AM749" s="600"/>
      <c r="AN749" s="600"/>
      <c r="AO749" s="600"/>
      <c r="AP749" s="600"/>
      <c r="AQ749" s="600"/>
      <c r="AR749" s="600"/>
      <c r="AS749" s="600"/>
      <c r="AT749" s="600"/>
      <c r="AU749" s="600"/>
      <c r="AV749" s="600"/>
      <c r="AW749" s="600"/>
      <c r="AX749" s="600"/>
      <c r="AY749" s="600"/>
      <c r="AZ749" s="600"/>
      <c r="BA749" s="600"/>
      <c r="BB749" s="600"/>
      <c r="BC749" s="600"/>
      <c r="BD749" s="600"/>
      <c r="BE749" s="600"/>
      <c r="BF749" s="600"/>
      <c r="BG749" s="600"/>
      <c r="BH749" s="600"/>
      <c r="BI749" s="600"/>
      <c r="BJ749" s="600"/>
      <c r="BK749" s="600"/>
      <c r="BL749" s="600"/>
      <c r="BM749" s="600"/>
      <c r="BN749" s="600"/>
      <c r="BO749" s="600"/>
    </row>
    <row r="750" spans="1:67" s="70" customFormat="1" ht="17.25" customHeight="1" hidden="1">
      <c r="A750" s="1316" t="s">
        <v>566</v>
      </c>
      <c r="B750" s="1317"/>
      <c r="C750" s="1316"/>
      <c r="D750" s="1317"/>
      <c r="E750" s="544"/>
      <c r="F750" s="1316"/>
      <c r="G750" s="1317"/>
      <c r="H750" s="1316"/>
      <c r="I750" s="1548"/>
      <c r="J750" s="1548"/>
      <c r="K750" s="1548"/>
      <c r="L750" s="1548"/>
      <c r="M750" s="1548"/>
      <c r="N750" s="1316"/>
      <c r="O750" s="1548"/>
      <c r="P750" s="1548"/>
      <c r="Q750" s="1548"/>
      <c r="R750" s="1317"/>
      <c r="S750" s="544"/>
      <c r="T750" s="526"/>
      <c r="U750" s="103"/>
      <c r="V750" s="527"/>
      <c r="AK750" s="600"/>
      <c r="AL750" s="600"/>
      <c r="AM750" s="600"/>
      <c r="AN750" s="600"/>
      <c r="AO750" s="600"/>
      <c r="AP750" s="600"/>
      <c r="AQ750" s="600"/>
      <c r="AR750" s="600"/>
      <c r="AS750" s="600"/>
      <c r="AT750" s="600"/>
      <c r="AU750" s="600"/>
      <c r="AV750" s="600"/>
      <c r="AW750" s="600"/>
      <c r="AX750" s="600"/>
      <c r="AY750" s="600"/>
      <c r="AZ750" s="600"/>
      <c r="BA750" s="600"/>
      <c r="BB750" s="600"/>
      <c r="BC750" s="600"/>
      <c r="BD750" s="600"/>
      <c r="BE750" s="600"/>
      <c r="BF750" s="600"/>
      <c r="BG750" s="600"/>
      <c r="BH750" s="600"/>
      <c r="BI750" s="600"/>
      <c r="BJ750" s="600"/>
      <c r="BK750" s="600"/>
      <c r="BL750" s="600"/>
      <c r="BM750" s="600"/>
      <c r="BN750" s="600"/>
      <c r="BO750" s="600"/>
    </row>
    <row r="751" spans="1:67" s="70" customFormat="1" ht="17.25" customHeight="1" hidden="1">
      <c r="A751" s="1316" t="s">
        <v>567</v>
      </c>
      <c r="B751" s="1317"/>
      <c r="C751" s="1316"/>
      <c r="D751" s="1317"/>
      <c r="E751" s="544"/>
      <c r="F751" s="1316"/>
      <c r="G751" s="1317"/>
      <c r="H751" s="1316"/>
      <c r="I751" s="1548"/>
      <c r="J751" s="1548"/>
      <c r="K751" s="1548"/>
      <c r="L751" s="1548"/>
      <c r="M751" s="1548"/>
      <c r="N751" s="1316"/>
      <c r="O751" s="1548"/>
      <c r="P751" s="1548"/>
      <c r="Q751" s="1548"/>
      <c r="R751" s="1317"/>
      <c r="S751" s="544"/>
      <c r="T751" s="526"/>
      <c r="U751" s="103"/>
      <c r="V751" s="527"/>
      <c r="AK751" s="600"/>
      <c r="AL751" s="600"/>
      <c r="AM751" s="600"/>
      <c r="AN751" s="600"/>
      <c r="AO751" s="600"/>
      <c r="AP751" s="600"/>
      <c r="AQ751" s="600"/>
      <c r="AR751" s="600"/>
      <c r="AS751" s="600"/>
      <c r="AT751" s="600"/>
      <c r="AU751" s="600"/>
      <c r="AV751" s="600"/>
      <c r="AW751" s="600"/>
      <c r="AX751" s="600"/>
      <c r="AY751" s="600"/>
      <c r="AZ751" s="600"/>
      <c r="BA751" s="600"/>
      <c r="BB751" s="600"/>
      <c r="BC751" s="600"/>
      <c r="BD751" s="600"/>
      <c r="BE751" s="600"/>
      <c r="BF751" s="600"/>
      <c r="BG751" s="600"/>
      <c r="BH751" s="600"/>
      <c r="BI751" s="600"/>
      <c r="BJ751" s="600"/>
      <c r="BK751" s="600"/>
      <c r="BL751" s="600"/>
      <c r="BM751" s="600"/>
      <c r="BN751" s="600"/>
      <c r="BO751" s="600"/>
    </row>
    <row r="752" spans="1:67" s="70" customFormat="1" ht="17.25" customHeight="1" hidden="1">
      <c r="A752" s="1316" t="s">
        <v>568</v>
      </c>
      <c r="B752" s="1317"/>
      <c r="C752" s="1316"/>
      <c r="D752" s="1317"/>
      <c r="E752" s="544"/>
      <c r="F752" s="1316"/>
      <c r="G752" s="1317"/>
      <c r="H752" s="1316"/>
      <c r="I752" s="1548"/>
      <c r="J752" s="1548"/>
      <c r="K752" s="1548"/>
      <c r="L752" s="1548"/>
      <c r="M752" s="1548"/>
      <c r="N752" s="1316"/>
      <c r="O752" s="1548"/>
      <c r="P752" s="1548"/>
      <c r="Q752" s="1548"/>
      <c r="R752" s="1317"/>
      <c r="S752" s="544"/>
      <c r="T752" s="526"/>
      <c r="U752" s="103"/>
      <c r="V752" s="527"/>
      <c r="AK752" s="600"/>
      <c r="AL752" s="600"/>
      <c r="AM752" s="600"/>
      <c r="AN752" s="600"/>
      <c r="AO752" s="600"/>
      <c r="AP752" s="600"/>
      <c r="AQ752" s="600"/>
      <c r="AR752" s="600"/>
      <c r="AS752" s="600"/>
      <c r="AT752" s="600"/>
      <c r="AU752" s="600"/>
      <c r="AV752" s="600"/>
      <c r="AW752" s="600"/>
      <c r="AX752" s="600"/>
      <c r="AY752" s="600"/>
      <c r="AZ752" s="600"/>
      <c r="BA752" s="600"/>
      <c r="BB752" s="600"/>
      <c r="BC752" s="600"/>
      <c r="BD752" s="600"/>
      <c r="BE752" s="600"/>
      <c r="BF752" s="600"/>
      <c r="BG752" s="600"/>
      <c r="BH752" s="600"/>
      <c r="BI752" s="600"/>
      <c r="BJ752" s="600"/>
      <c r="BK752" s="600"/>
      <c r="BL752" s="600"/>
      <c r="BM752" s="600"/>
      <c r="BN752" s="600"/>
      <c r="BO752" s="600"/>
    </row>
    <row r="753" spans="1:67" s="70" customFormat="1" ht="17.25" customHeight="1" hidden="1">
      <c r="A753" s="1398"/>
      <c r="B753" s="1399"/>
      <c r="C753" s="1398"/>
      <c r="D753" s="1399"/>
      <c r="E753" s="545"/>
      <c r="F753" s="1398"/>
      <c r="G753" s="1399"/>
      <c r="H753" s="1398"/>
      <c r="I753" s="1562"/>
      <c r="J753" s="1562"/>
      <c r="K753" s="1562"/>
      <c r="L753" s="1562"/>
      <c r="M753" s="1562"/>
      <c r="N753" s="1398"/>
      <c r="O753" s="1562"/>
      <c r="P753" s="1562"/>
      <c r="Q753" s="1562"/>
      <c r="R753" s="1399"/>
      <c r="S753" s="545"/>
      <c r="T753" s="526"/>
      <c r="U753" s="103"/>
      <c r="V753" s="527"/>
      <c r="AK753" s="600"/>
      <c r="AL753" s="600"/>
      <c r="AM753" s="600"/>
      <c r="AN753" s="600"/>
      <c r="AO753" s="600"/>
      <c r="AP753" s="600"/>
      <c r="AQ753" s="600"/>
      <c r="AR753" s="600"/>
      <c r="AS753" s="600"/>
      <c r="AT753" s="600"/>
      <c r="AU753" s="600"/>
      <c r="AV753" s="600"/>
      <c r="AW753" s="600"/>
      <c r="AX753" s="600"/>
      <c r="AY753" s="600"/>
      <c r="AZ753" s="600"/>
      <c r="BA753" s="600"/>
      <c r="BB753" s="600"/>
      <c r="BC753" s="600"/>
      <c r="BD753" s="600"/>
      <c r="BE753" s="600"/>
      <c r="BF753" s="600"/>
      <c r="BG753" s="600"/>
      <c r="BH753" s="600"/>
      <c r="BI753" s="600"/>
      <c r="BJ753" s="600"/>
      <c r="BK753" s="600"/>
      <c r="BL753" s="600"/>
      <c r="BM753" s="600"/>
      <c r="BN753" s="600"/>
      <c r="BO753" s="600"/>
    </row>
    <row r="754" spans="1:67" s="149" customFormat="1" ht="17.25" customHeight="1" hidden="1">
      <c r="A754" s="161">
        <v>21</v>
      </c>
      <c r="B754" s="511" t="s">
        <v>569</v>
      </c>
      <c r="T754" s="504"/>
      <c r="U754" s="118"/>
      <c r="V754" s="148"/>
      <c r="AK754" s="123"/>
      <c r="AL754" s="123"/>
      <c r="AM754" s="123"/>
      <c r="AN754" s="123"/>
      <c r="AO754" s="123"/>
      <c r="AP754" s="123"/>
      <c r="AQ754" s="123"/>
      <c r="AR754" s="123"/>
      <c r="AS754" s="123"/>
      <c r="AT754" s="123"/>
      <c r="AU754" s="123"/>
      <c r="AV754" s="123"/>
      <c r="AW754" s="123"/>
      <c r="AX754" s="123"/>
      <c r="AY754" s="123"/>
      <c r="AZ754" s="123"/>
      <c r="BA754" s="123"/>
      <c r="BB754" s="123"/>
      <c r="BC754" s="123"/>
      <c r="BD754" s="123"/>
      <c r="BE754" s="123"/>
      <c r="BF754" s="123"/>
      <c r="BG754" s="123"/>
      <c r="BH754" s="123"/>
      <c r="BI754" s="123"/>
      <c r="BJ754" s="123"/>
      <c r="BK754" s="123"/>
      <c r="BL754" s="123"/>
      <c r="BM754" s="123"/>
      <c r="BN754" s="123"/>
      <c r="BO754" s="123"/>
    </row>
    <row r="755" spans="1:67" s="149" customFormat="1" ht="17.25" customHeight="1" hidden="1">
      <c r="A755" s="161" t="s">
        <v>570</v>
      </c>
      <c r="B755" s="511" t="s">
        <v>194</v>
      </c>
      <c r="T755" s="504"/>
      <c r="U755" s="118"/>
      <c r="V755" s="148"/>
      <c r="AK755" s="123"/>
      <c r="AL755" s="123"/>
      <c r="AM755" s="123"/>
      <c r="AN755" s="123"/>
      <c r="AO755" s="123"/>
      <c r="AP755" s="123"/>
      <c r="AQ755" s="123"/>
      <c r="AR755" s="123"/>
      <c r="AS755" s="123"/>
      <c r="AT755" s="123"/>
      <c r="AU755" s="123"/>
      <c r="AV755" s="123"/>
      <c r="AW755" s="123"/>
      <c r="AX755" s="123"/>
      <c r="AY755" s="123"/>
      <c r="AZ755" s="123"/>
      <c r="BA755" s="123"/>
      <c r="BB755" s="123"/>
      <c r="BC755" s="123"/>
      <c r="BD755" s="123"/>
      <c r="BE755" s="123"/>
      <c r="BF755" s="123"/>
      <c r="BG755" s="123"/>
      <c r="BH755" s="123"/>
      <c r="BI755" s="123"/>
      <c r="BJ755" s="123"/>
      <c r="BK755" s="123"/>
      <c r="BL755" s="123"/>
      <c r="BM755" s="123"/>
      <c r="BN755" s="123"/>
      <c r="BO755" s="123"/>
    </row>
    <row r="756" spans="1:67" s="70" customFormat="1" ht="17.25" customHeight="1" hidden="1">
      <c r="A756" s="533"/>
      <c r="T756" s="526"/>
      <c r="U756" s="103"/>
      <c r="V756" s="527"/>
      <c r="AK756" s="600"/>
      <c r="AL756" s="600"/>
      <c r="AM756" s="600"/>
      <c r="AN756" s="600"/>
      <c r="AO756" s="600"/>
      <c r="AP756" s="600"/>
      <c r="AQ756" s="600"/>
      <c r="AR756" s="600"/>
      <c r="AS756" s="600"/>
      <c r="AT756" s="600"/>
      <c r="AU756" s="600"/>
      <c r="AV756" s="600"/>
      <c r="AW756" s="600"/>
      <c r="AX756" s="600"/>
      <c r="AY756" s="600"/>
      <c r="AZ756" s="600"/>
      <c r="BA756" s="600"/>
      <c r="BB756" s="600"/>
      <c r="BC756" s="600"/>
      <c r="BD756" s="600"/>
      <c r="BE756" s="600"/>
      <c r="BF756" s="600"/>
      <c r="BG756" s="600"/>
      <c r="BH756" s="600"/>
      <c r="BI756" s="600"/>
      <c r="BJ756" s="600"/>
      <c r="BK756" s="600"/>
      <c r="BL756" s="600"/>
      <c r="BM756" s="600"/>
      <c r="BN756" s="600"/>
      <c r="BO756" s="600"/>
    </row>
    <row r="757" spans="1:67" s="547" customFormat="1" ht="17.25" customHeight="1" hidden="1">
      <c r="A757" s="1557"/>
      <c r="B757" s="1558"/>
      <c r="C757" s="1559"/>
      <c r="D757" s="1557" t="s">
        <v>571</v>
      </c>
      <c r="E757" s="1559"/>
      <c r="F757" s="1557" t="s">
        <v>572</v>
      </c>
      <c r="G757" s="1559"/>
      <c r="H757" s="1557" t="s">
        <v>572</v>
      </c>
      <c r="I757" s="1559"/>
      <c r="J757" s="536"/>
      <c r="K757" s="536"/>
      <c r="L757" s="536"/>
      <c r="M757" s="1557" t="s">
        <v>572</v>
      </c>
      <c r="N757" s="1558"/>
      <c r="O757" s="1558"/>
      <c r="P757" s="1558"/>
      <c r="Q757" s="1558"/>
      <c r="R757" s="1559"/>
      <c r="S757" s="1566" t="s">
        <v>573</v>
      </c>
      <c r="T757" s="546"/>
      <c r="U757" s="400"/>
      <c r="V757" s="538"/>
      <c r="AK757" s="602"/>
      <c r="AL757" s="602"/>
      <c r="AM757" s="602"/>
      <c r="AN757" s="602"/>
      <c r="AO757" s="602"/>
      <c r="AP757" s="602"/>
      <c r="AQ757" s="602"/>
      <c r="AR757" s="602"/>
      <c r="AS757" s="602"/>
      <c r="AT757" s="602"/>
      <c r="AU757" s="602"/>
      <c r="AV757" s="602"/>
      <c r="AW757" s="602"/>
      <c r="AX757" s="602"/>
      <c r="AY757" s="602"/>
      <c r="AZ757" s="602"/>
      <c r="BA757" s="602"/>
      <c r="BB757" s="602"/>
      <c r="BC757" s="602"/>
      <c r="BD757" s="602"/>
      <c r="BE757" s="602"/>
      <c r="BF757" s="602"/>
      <c r="BG757" s="602"/>
      <c r="BH757" s="602"/>
      <c r="BI757" s="602"/>
      <c r="BJ757" s="602"/>
      <c r="BK757" s="602"/>
      <c r="BL757" s="602"/>
      <c r="BM757" s="602"/>
      <c r="BN757" s="602"/>
      <c r="BO757" s="602"/>
    </row>
    <row r="758" spans="1:67" s="547" customFormat="1" ht="17.25" customHeight="1" hidden="1">
      <c r="A758" s="1527" t="s">
        <v>574</v>
      </c>
      <c r="B758" s="1560"/>
      <c r="C758" s="1528"/>
      <c r="D758" s="1527" t="s">
        <v>575</v>
      </c>
      <c r="E758" s="1528"/>
      <c r="F758" s="1527" t="s">
        <v>576</v>
      </c>
      <c r="G758" s="1528"/>
      <c r="H758" s="1527" t="s">
        <v>577</v>
      </c>
      <c r="I758" s="1528"/>
      <c r="J758" s="540"/>
      <c r="K758" s="540"/>
      <c r="L758" s="540"/>
      <c r="M758" s="1527" t="s">
        <v>576</v>
      </c>
      <c r="N758" s="1560"/>
      <c r="O758" s="1560"/>
      <c r="P758" s="1560"/>
      <c r="Q758" s="1560"/>
      <c r="R758" s="1528"/>
      <c r="S758" s="1567"/>
      <c r="T758" s="546"/>
      <c r="U758" s="400"/>
      <c r="V758" s="538"/>
      <c r="AK758" s="602"/>
      <c r="AL758" s="602"/>
      <c r="AM758" s="602"/>
      <c r="AN758" s="602"/>
      <c r="AO758" s="602"/>
      <c r="AP758" s="602"/>
      <c r="AQ758" s="602"/>
      <c r="AR758" s="602"/>
      <c r="AS758" s="602"/>
      <c r="AT758" s="602"/>
      <c r="AU758" s="602"/>
      <c r="AV758" s="602"/>
      <c r="AW758" s="602"/>
      <c r="AX758" s="602"/>
      <c r="AY758" s="602"/>
      <c r="AZ758" s="602"/>
      <c r="BA758" s="602"/>
      <c r="BB758" s="602"/>
      <c r="BC758" s="602"/>
      <c r="BD758" s="602"/>
      <c r="BE758" s="602"/>
      <c r="BF758" s="602"/>
      <c r="BG758" s="602"/>
      <c r="BH758" s="602"/>
      <c r="BI758" s="602"/>
      <c r="BJ758" s="602"/>
      <c r="BK758" s="602"/>
      <c r="BL758" s="602"/>
      <c r="BM758" s="602"/>
      <c r="BN758" s="602"/>
      <c r="BO758" s="602"/>
    </row>
    <row r="759" spans="1:67" s="547" customFormat="1" ht="17.25" customHeight="1" hidden="1">
      <c r="A759" s="1318"/>
      <c r="B759" s="1404"/>
      <c r="C759" s="1319"/>
      <c r="D759" s="1390" t="s">
        <v>578</v>
      </c>
      <c r="E759" s="1391"/>
      <c r="F759" s="1390" t="s">
        <v>579</v>
      </c>
      <c r="G759" s="1391"/>
      <c r="H759" s="1390" t="s">
        <v>598</v>
      </c>
      <c r="I759" s="1391"/>
      <c r="J759" s="548"/>
      <c r="K759" s="548"/>
      <c r="L759" s="548"/>
      <c r="M759" s="1390" t="s">
        <v>599</v>
      </c>
      <c r="N759" s="1556"/>
      <c r="O759" s="1556"/>
      <c r="P759" s="1556"/>
      <c r="Q759" s="1556"/>
      <c r="R759" s="1391"/>
      <c r="S759" s="1568"/>
      <c r="T759" s="546"/>
      <c r="U759" s="400"/>
      <c r="V759" s="538"/>
      <c r="AK759" s="602"/>
      <c r="AL759" s="602"/>
      <c r="AM759" s="602"/>
      <c r="AN759" s="602"/>
      <c r="AO759" s="602"/>
      <c r="AP759" s="602"/>
      <c r="AQ759" s="602"/>
      <c r="AR759" s="602"/>
      <c r="AS759" s="602"/>
      <c r="AT759" s="602"/>
      <c r="AU759" s="602"/>
      <c r="AV759" s="602"/>
      <c r="AW759" s="602"/>
      <c r="AX759" s="602"/>
      <c r="AY759" s="602"/>
      <c r="AZ759" s="602"/>
      <c r="BA759" s="602"/>
      <c r="BB759" s="602"/>
      <c r="BC759" s="602"/>
      <c r="BD759" s="602"/>
      <c r="BE759" s="602"/>
      <c r="BF759" s="602"/>
      <c r="BG759" s="602"/>
      <c r="BH759" s="602"/>
      <c r="BI759" s="602"/>
      <c r="BJ759" s="602"/>
      <c r="BK759" s="602"/>
      <c r="BL759" s="602"/>
      <c r="BM759" s="602"/>
      <c r="BN759" s="602"/>
      <c r="BO759" s="602"/>
    </row>
    <row r="760" spans="1:67" s="547" customFormat="1" ht="17.25" customHeight="1" hidden="1">
      <c r="A760" s="1392" t="s">
        <v>211</v>
      </c>
      <c r="B760" s="1561"/>
      <c r="C760" s="1393"/>
      <c r="D760" s="1392">
        <v>1</v>
      </c>
      <c r="E760" s="1393"/>
      <c r="F760" s="1392">
        <v>2</v>
      </c>
      <c r="G760" s="1393"/>
      <c r="H760" s="1392">
        <v>3</v>
      </c>
      <c r="I760" s="1393"/>
      <c r="J760" s="549"/>
      <c r="K760" s="549"/>
      <c r="L760" s="549"/>
      <c r="M760" s="1392">
        <v>4</v>
      </c>
      <c r="N760" s="1561"/>
      <c r="O760" s="1561"/>
      <c r="P760" s="1561"/>
      <c r="Q760" s="1561"/>
      <c r="R760" s="1393"/>
      <c r="S760" s="550">
        <v>5</v>
      </c>
      <c r="T760" s="546"/>
      <c r="U760" s="400"/>
      <c r="V760" s="538"/>
      <c r="AK760" s="602"/>
      <c r="AL760" s="602"/>
      <c r="AM760" s="602"/>
      <c r="AN760" s="602"/>
      <c r="AO760" s="602"/>
      <c r="AP760" s="602"/>
      <c r="AQ760" s="602"/>
      <c r="AR760" s="602"/>
      <c r="AS760" s="602"/>
      <c r="AT760" s="602"/>
      <c r="AU760" s="602"/>
      <c r="AV760" s="602"/>
      <c r="AW760" s="602"/>
      <c r="AX760" s="602"/>
      <c r="AY760" s="602"/>
      <c r="AZ760" s="602"/>
      <c r="BA760" s="602"/>
      <c r="BB760" s="602"/>
      <c r="BC760" s="602"/>
      <c r="BD760" s="602"/>
      <c r="BE760" s="602"/>
      <c r="BF760" s="602"/>
      <c r="BG760" s="602"/>
      <c r="BH760" s="602"/>
      <c r="BI760" s="602"/>
      <c r="BJ760" s="602"/>
      <c r="BK760" s="602"/>
      <c r="BL760" s="602"/>
      <c r="BM760" s="602"/>
      <c r="BN760" s="602"/>
      <c r="BO760" s="602"/>
    </row>
    <row r="761" spans="1:67" s="70" customFormat="1" ht="17.25" customHeight="1" hidden="1">
      <c r="A761" s="1371"/>
      <c r="B761" s="1372"/>
      <c r="C761" s="1373"/>
      <c r="D761" s="1614"/>
      <c r="E761" s="1615"/>
      <c r="F761" s="1394"/>
      <c r="G761" s="1395"/>
      <c r="H761" s="1394"/>
      <c r="I761" s="1395"/>
      <c r="J761" s="551"/>
      <c r="K761" s="551"/>
      <c r="L761" s="551"/>
      <c r="M761" s="1563"/>
      <c r="N761" s="1564"/>
      <c r="O761" s="1564"/>
      <c r="P761" s="1564"/>
      <c r="Q761" s="1564"/>
      <c r="R761" s="1565"/>
      <c r="S761" s="552"/>
      <c r="T761" s="526"/>
      <c r="U761" s="103"/>
      <c r="V761" s="527"/>
      <c r="AK761" s="600"/>
      <c r="AL761" s="600"/>
      <c r="AM761" s="600"/>
      <c r="AN761" s="600"/>
      <c r="AO761" s="600"/>
      <c r="AP761" s="600"/>
      <c r="AQ761" s="600"/>
      <c r="AR761" s="600"/>
      <c r="AS761" s="600"/>
      <c r="AT761" s="600"/>
      <c r="AU761" s="600"/>
      <c r="AV761" s="600"/>
      <c r="AW761" s="600"/>
      <c r="AX761" s="600"/>
      <c r="AY761" s="600"/>
      <c r="AZ761" s="600"/>
      <c r="BA761" s="600"/>
      <c r="BB761" s="600"/>
      <c r="BC761" s="600"/>
      <c r="BD761" s="600"/>
      <c r="BE761" s="600"/>
      <c r="BF761" s="600"/>
      <c r="BG761" s="600"/>
      <c r="BH761" s="600"/>
      <c r="BI761" s="600"/>
      <c r="BJ761" s="600"/>
      <c r="BK761" s="600"/>
      <c r="BL761" s="600"/>
      <c r="BM761" s="600"/>
      <c r="BN761" s="600"/>
      <c r="BO761" s="600"/>
    </row>
    <row r="762" spans="1:67" s="149" customFormat="1" ht="17.25" customHeight="1" hidden="1">
      <c r="A762" s="1327" t="s">
        <v>212</v>
      </c>
      <c r="B762" s="1328"/>
      <c r="C762" s="1329"/>
      <c r="D762" s="1378">
        <v>27859261305</v>
      </c>
      <c r="E762" s="1611"/>
      <c r="F762" s="1378">
        <v>12721435911</v>
      </c>
      <c r="G762" s="1379"/>
      <c r="H762" s="1378">
        <v>2680400856</v>
      </c>
      <c r="I762" s="1379"/>
      <c r="J762" s="553"/>
      <c r="K762" s="553"/>
      <c r="L762" s="553"/>
      <c r="M762" s="1378">
        <v>21451935</v>
      </c>
      <c r="N762" s="1386"/>
      <c r="O762" s="1386"/>
      <c r="P762" s="1386"/>
      <c r="Q762" s="1386"/>
      <c r="R762" s="1379"/>
      <c r="S762" s="554">
        <f aca="true" t="shared" si="3" ref="S762:S775">SUM(D762:R762)</f>
        <v>43282550007</v>
      </c>
      <c r="T762" s="504"/>
      <c r="U762" s="118"/>
      <c r="V762" s="148"/>
      <c r="AK762" s="123"/>
      <c r="AL762" s="123"/>
      <c r="AM762" s="123"/>
      <c r="AN762" s="123"/>
      <c r="AO762" s="123"/>
      <c r="AP762" s="123"/>
      <c r="AQ762" s="123"/>
      <c r="AR762" s="123"/>
      <c r="AS762" s="123"/>
      <c r="AT762" s="123"/>
      <c r="AU762" s="123"/>
      <c r="AV762" s="123"/>
      <c r="AW762" s="123"/>
      <c r="AX762" s="123"/>
      <c r="AY762" s="123"/>
      <c r="AZ762" s="123"/>
      <c r="BA762" s="123"/>
      <c r="BB762" s="123"/>
      <c r="BC762" s="123"/>
      <c r="BD762" s="123"/>
      <c r="BE762" s="123"/>
      <c r="BF762" s="123"/>
      <c r="BG762" s="123"/>
      <c r="BH762" s="123"/>
      <c r="BI762" s="123"/>
      <c r="BJ762" s="123"/>
      <c r="BK762" s="123"/>
      <c r="BL762" s="123"/>
      <c r="BM762" s="123"/>
      <c r="BN762" s="123"/>
      <c r="BO762" s="123"/>
    </row>
    <row r="763" spans="1:67" s="70" customFormat="1" ht="17.25" customHeight="1" hidden="1">
      <c r="A763" s="1358" t="s">
        <v>600</v>
      </c>
      <c r="B763" s="1359"/>
      <c r="C763" s="1360"/>
      <c r="D763" s="1367">
        <v>10567304284</v>
      </c>
      <c r="E763" s="1611"/>
      <c r="F763" s="1367">
        <v>1131827093</v>
      </c>
      <c r="G763" s="1368"/>
      <c r="H763" s="1367">
        <v>1176712787</v>
      </c>
      <c r="I763" s="1368"/>
      <c r="J763" s="555"/>
      <c r="K763" s="555"/>
      <c r="L763" s="555"/>
      <c r="M763" s="1380">
        <v>702888419</v>
      </c>
      <c r="N763" s="1555"/>
      <c r="O763" s="1555"/>
      <c r="P763" s="1555"/>
      <c r="Q763" s="1555"/>
      <c r="R763" s="1381"/>
      <c r="S763" s="557">
        <f t="shared" si="3"/>
        <v>13578732583</v>
      </c>
      <c r="T763" s="526"/>
      <c r="U763" s="103"/>
      <c r="V763" s="527"/>
      <c r="AK763" s="600"/>
      <c r="AL763" s="600"/>
      <c r="AM763" s="600"/>
      <c r="AN763" s="600"/>
      <c r="AO763" s="600"/>
      <c r="AP763" s="600"/>
      <c r="AQ763" s="600"/>
      <c r="AR763" s="600"/>
      <c r="AS763" s="600"/>
      <c r="AT763" s="600"/>
      <c r="AU763" s="600"/>
      <c r="AV763" s="600"/>
      <c r="AW763" s="600"/>
      <c r="AX763" s="600"/>
      <c r="AY763" s="600"/>
      <c r="AZ763" s="600"/>
      <c r="BA763" s="600"/>
      <c r="BB763" s="600"/>
      <c r="BC763" s="600"/>
      <c r="BD763" s="600"/>
      <c r="BE763" s="600"/>
      <c r="BF763" s="600"/>
      <c r="BG763" s="600"/>
      <c r="BH763" s="600"/>
      <c r="BI763" s="600"/>
      <c r="BJ763" s="600"/>
      <c r="BK763" s="600"/>
      <c r="BL763" s="600"/>
      <c r="BM763" s="600"/>
      <c r="BN763" s="600"/>
      <c r="BO763" s="600"/>
    </row>
    <row r="764" spans="1:67" s="70" customFormat="1" ht="17.25" customHeight="1" hidden="1">
      <c r="A764" s="1324" t="s">
        <v>601</v>
      </c>
      <c r="B764" s="1325"/>
      <c r="C764" s="1326"/>
      <c r="D764" s="1367"/>
      <c r="E764" s="1611"/>
      <c r="F764" s="1367"/>
      <c r="G764" s="1368"/>
      <c r="H764" s="1367"/>
      <c r="I764" s="1368"/>
      <c r="J764" s="555"/>
      <c r="K764" s="555"/>
      <c r="L764" s="555"/>
      <c r="M764" s="1382"/>
      <c r="N764" s="1383"/>
      <c r="O764" s="1383"/>
      <c r="P764" s="1383"/>
      <c r="Q764" s="1383"/>
      <c r="R764" s="1384"/>
      <c r="S764" s="557">
        <f t="shared" si="3"/>
        <v>0</v>
      </c>
      <c r="T764" s="526"/>
      <c r="U764" s="103"/>
      <c r="V764" s="527"/>
      <c r="AK764" s="600"/>
      <c r="AL764" s="600"/>
      <c r="AM764" s="600"/>
      <c r="AN764" s="600"/>
      <c r="AO764" s="600"/>
      <c r="AP764" s="600"/>
      <c r="AQ764" s="600"/>
      <c r="AR764" s="600"/>
      <c r="AS764" s="600"/>
      <c r="AT764" s="600"/>
      <c r="AU764" s="600"/>
      <c r="AV764" s="600"/>
      <c r="AW764" s="600"/>
      <c r="AX764" s="600"/>
      <c r="AY764" s="600"/>
      <c r="AZ764" s="600"/>
      <c r="BA764" s="600"/>
      <c r="BB764" s="600"/>
      <c r="BC764" s="600"/>
      <c r="BD764" s="600"/>
      <c r="BE764" s="600"/>
      <c r="BF764" s="600"/>
      <c r="BG764" s="600"/>
      <c r="BH764" s="600"/>
      <c r="BI764" s="600"/>
      <c r="BJ764" s="600"/>
      <c r="BK764" s="600"/>
      <c r="BL764" s="600"/>
      <c r="BM764" s="600"/>
      <c r="BN764" s="600"/>
      <c r="BO764" s="600"/>
    </row>
    <row r="765" spans="1:67" s="70" customFormat="1" ht="17.25" customHeight="1" hidden="1">
      <c r="A765" s="1324" t="s">
        <v>602</v>
      </c>
      <c r="B765" s="1325"/>
      <c r="C765" s="1326"/>
      <c r="D765" s="1367"/>
      <c r="E765" s="1611"/>
      <c r="F765" s="1367"/>
      <c r="G765" s="1368"/>
      <c r="H765" s="1367"/>
      <c r="I765" s="1368"/>
      <c r="J765" s="555"/>
      <c r="K765" s="555"/>
      <c r="L765" s="555"/>
      <c r="M765" s="1382"/>
      <c r="N765" s="1383"/>
      <c r="O765" s="1383"/>
      <c r="P765" s="1383"/>
      <c r="Q765" s="1383"/>
      <c r="R765" s="1384"/>
      <c r="S765" s="557">
        <f t="shared" si="3"/>
        <v>0</v>
      </c>
      <c r="T765" s="526"/>
      <c r="U765" s="103"/>
      <c r="V765" s="527"/>
      <c r="AK765" s="600"/>
      <c r="AL765" s="600"/>
      <c r="AM765" s="600"/>
      <c r="AN765" s="600"/>
      <c r="AO765" s="600"/>
      <c r="AP765" s="600"/>
      <c r="AQ765" s="600"/>
      <c r="AR765" s="600"/>
      <c r="AS765" s="600"/>
      <c r="AT765" s="600"/>
      <c r="AU765" s="600"/>
      <c r="AV765" s="600"/>
      <c r="AW765" s="600"/>
      <c r="AX765" s="600"/>
      <c r="AY765" s="600"/>
      <c r="AZ765" s="600"/>
      <c r="BA765" s="600"/>
      <c r="BB765" s="600"/>
      <c r="BC765" s="600"/>
      <c r="BD765" s="600"/>
      <c r="BE765" s="600"/>
      <c r="BF765" s="600"/>
      <c r="BG765" s="600"/>
      <c r="BH765" s="600"/>
      <c r="BI765" s="600"/>
      <c r="BJ765" s="600"/>
      <c r="BK765" s="600"/>
      <c r="BL765" s="600"/>
      <c r="BM765" s="600"/>
      <c r="BN765" s="600"/>
      <c r="BO765" s="600"/>
    </row>
    <row r="766" spans="1:67" s="70" customFormat="1" ht="17.25" customHeight="1" hidden="1">
      <c r="A766" s="1324" t="s">
        <v>603</v>
      </c>
      <c r="B766" s="1325"/>
      <c r="C766" s="1326"/>
      <c r="D766" s="1367"/>
      <c r="E766" s="1611"/>
      <c r="F766" s="1367"/>
      <c r="G766" s="1368"/>
      <c r="H766" s="1367"/>
      <c r="I766" s="1368"/>
      <c r="J766" s="555"/>
      <c r="K766" s="555"/>
      <c r="L766" s="555"/>
      <c r="M766" s="1382"/>
      <c r="N766" s="1383"/>
      <c r="O766" s="1383"/>
      <c r="P766" s="1383"/>
      <c r="Q766" s="1383"/>
      <c r="R766" s="1384"/>
      <c r="S766" s="557">
        <f t="shared" si="3"/>
        <v>0</v>
      </c>
      <c r="T766" s="526"/>
      <c r="U766" s="103"/>
      <c r="V766" s="527"/>
      <c r="AK766" s="600"/>
      <c r="AL766" s="600"/>
      <c r="AM766" s="600"/>
      <c r="AN766" s="600"/>
      <c r="AO766" s="600"/>
      <c r="AP766" s="600"/>
      <c r="AQ766" s="600"/>
      <c r="AR766" s="600"/>
      <c r="AS766" s="600"/>
      <c r="AT766" s="600"/>
      <c r="AU766" s="600"/>
      <c r="AV766" s="600"/>
      <c r="AW766" s="600"/>
      <c r="AX766" s="600"/>
      <c r="AY766" s="600"/>
      <c r="AZ766" s="600"/>
      <c r="BA766" s="600"/>
      <c r="BB766" s="600"/>
      <c r="BC766" s="600"/>
      <c r="BD766" s="600"/>
      <c r="BE766" s="600"/>
      <c r="BF766" s="600"/>
      <c r="BG766" s="600"/>
      <c r="BH766" s="600"/>
      <c r="BI766" s="600"/>
      <c r="BJ766" s="600"/>
      <c r="BK766" s="600"/>
      <c r="BL766" s="600"/>
      <c r="BM766" s="600"/>
      <c r="BN766" s="600"/>
      <c r="BO766" s="600"/>
    </row>
    <row r="767" spans="1:67" s="70" customFormat="1" ht="17.25" customHeight="1" hidden="1">
      <c r="A767" s="1358" t="s">
        <v>604</v>
      </c>
      <c r="B767" s="1359"/>
      <c r="C767" s="1360"/>
      <c r="D767" s="1367">
        <v>183037812</v>
      </c>
      <c r="E767" s="1611"/>
      <c r="F767" s="1405">
        <v>2356348180</v>
      </c>
      <c r="G767" s="1406"/>
      <c r="H767" s="1405">
        <v>66843320</v>
      </c>
      <c r="I767" s="1406"/>
      <c r="J767" s="558"/>
      <c r="K767" s="558"/>
      <c r="L767" s="558"/>
      <c r="M767" s="1367">
        <v>724340354</v>
      </c>
      <c r="N767" s="1385"/>
      <c r="O767" s="1385"/>
      <c r="P767" s="1385"/>
      <c r="Q767" s="1385"/>
      <c r="R767" s="1368"/>
      <c r="S767" s="557">
        <f t="shared" si="3"/>
        <v>3330569666</v>
      </c>
      <c r="T767" s="526"/>
      <c r="U767" s="103"/>
      <c r="V767" s="527"/>
      <c r="AK767" s="600"/>
      <c r="AL767" s="600"/>
      <c r="AM767" s="600"/>
      <c r="AN767" s="600"/>
      <c r="AO767" s="600"/>
      <c r="AP767" s="600"/>
      <c r="AQ767" s="600"/>
      <c r="AR767" s="600"/>
      <c r="AS767" s="600"/>
      <c r="AT767" s="600"/>
      <c r="AU767" s="600"/>
      <c r="AV767" s="600"/>
      <c r="AW767" s="600"/>
      <c r="AX767" s="600"/>
      <c r="AY767" s="600"/>
      <c r="AZ767" s="600"/>
      <c r="BA767" s="600"/>
      <c r="BB767" s="600"/>
      <c r="BC767" s="600"/>
      <c r="BD767" s="600"/>
      <c r="BE767" s="600"/>
      <c r="BF767" s="600"/>
      <c r="BG767" s="600"/>
      <c r="BH767" s="600"/>
      <c r="BI767" s="600"/>
      <c r="BJ767" s="600"/>
      <c r="BK767" s="600"/>
      <c r="BL767" s="600"/>
      <c r="BM767" s="600"/>
      <c r="BN767" s="600"/>
      <c r="BO767" s="600"/>
    </row>
    <row r="768" spans="1:67" s="149" customFormat="1" ht="17.25" customHeight="1" hidden="1">
      <c r="A768" s="1327" t="s">
        <v>218</v>
      </c>
      <c r="B768" s="1328"/>
      <c r="C768" s="1329"/>
      <c r="D768" s="1378">
        <f>D762+D763-D767</f>
        <v>38243527777</v>
      </c>
      <c r="E768" s="1611"/>
      <c r="F768" s="1378">
        <f>F762+F763-F767</f>
        <v>11496914824</v>
      </c>
      <c r="G768" s="1379"/>
      <c r="H768" s="1378">
        <f>H762+H763-H767</f>
        <v>3790270323</v>
      </c>
      <c r="I768" s="1379"/>
      <c r="J768" s="553"/>
      <c r="K768" s="553"/>
      <c r="L768" s="553"/>
      <c r="M768" s="1387">
        <f>M762+M763-M767</f>
        <v>0</v>
      </c>
      <c r="N768" s="1388"/>
      <c r="O768" s="1388"/>
      <c r="P768" s="1388"/>
      <c r="Q768" s="1388"/>
      <c r="R768" s="1389"/>
      <c r="S768" s="554">
        <f t="shared" si="3"/>
        <v>53530712924</v>
      </c>
      <c r="T768" s="504"/>
      <c r="U768" s="118"/>
      <c r="V768" s="148"/>
      <c r="AK768" s="123"/>
      <c r="AL768" s="123"/>
      <c r="AM768" s="123"/>
      <c r="AN768" s="123"/>
      <c r="AO768" s="123"/>
      <c r="AP768" s="123"/>
      <c r="AQ768" s="123"/>
      <c r="AR768" s="123"/>
      <c r="AS768" s="123"/>
      <c r="AT768" s="123"/>
      <c r="AU768" s="123"/>
      <c r="AV768" s="123"/>
      <c r="AW768" s="123"/>
      <c r="AX768" s="123"/>
      <c r="AY768" s="123"/>
      <c r="AZ768" s="123"/>
      <c r="BA768" s="123"/>
      <c r="BB768" s="123"/>
      <c r="BC768" s="123"/>
      <c r="BD768" s="123"/>
      <c r="BE768" s="123"/>
      <c r="BF768" s="123"/>
      <c r="BG768" s="123"/>
      <c r="BH768" s="123"/>
      <c r="BI768" s="123"/>
      <c r="BJ768" s="123"/>
      <c r="BK768" s="123"/>
      <c r="BL768" s="123"/>
      <c r="BM768" s="123"/>
      <c r="BN768" s="123"/>
      <c r="BO768" s="123"/>
    </row>
    <row r="769" spans="1:67" s="70" customFormat="1" ht="17.25" customHeight="1" hidden="1">
      <c r="A769" s="1327" t="s">
        <v>219</v>
      </c>
      <c r="B769" s="1328"/>
      <c r="C769" s="1329"/>
      <c r="D769" s="1378">
        <v>38243527777</v>
      </c>
      <c r="E769" s="1611"/>
      <c r="F769" s="1378">
        <v>11496914824</v>
      </c>
      <c r="G769" s="1379"/>
      <c r="H769" s="1378">
        <v>3790270323</v>
      </c>
      <c r="I769" s="1379"/>
      <c r="J769" s="553"/>
      <c r="K769" s="553"/>
      <c r="L769" s="553"/>
      <c r="M769" s="1378">
        <v>0</v>
      </c>
      <c r="N769" s="1386"/>
      <c r="O769" s="1386"/>
      <c r="P769" s="1386"/>
      <c r="Q769" s="1386"/>
      <c r="R769" s="1379"/>
      <c r="S769" s="554">
        <f t="shared" si="3"/>
        <v>53530712924</v>
      </c>
      <c r="T769" s="526"/>
      <c r="U769" s="103"/>
      <c r="V769" s="527"/>
      <c r="AK769" s="600"/>
      <c r="AL769" s="600"/>
      <c r="AM769" s="600"/>
      <c r="AN769" s="600"/>
      <c r="AO769" s="600"/>
      <c r="AP769" s="600"/>
      <c r="AQ769" s="600"/>
      <c r="AR769" s="600"/>
      <c r="AS769" s="600"/>
      <c r="AT769" s="600"/>
      <c r="AU769" s="600"/>
      <c r="AV769" s="600"/>
      <c r="AW769" s="600"/>
      <c r="AX769" s="600"/>
      <c r="AY769" s="600"/>
      <c r="AZ769" s="600"/>
      <c r="BA769" s="600"/>
      <c r="BB769" s="600"/>
      <c r="BC769" s="600"/>
      <c r="BD769" s="600"/>
      <c r="BE769" s="600"/>
      <c r="BF769" s="600"/>
      <c r="BG769" s="600"/>
      <c r="BH769" s="600"/>
      <c r="BI769" s="600"/>
      <c r="BJ769" s="600"/>
      <c r="BK769" s="600"/>
      <c r="BL769" s="600"/>
      <c r="BM769" s="600"/>
      <c r="BN769" s="600"/>
      <c r="BO769" s="600"/>
    </row>
    <row r="770" spans="1:67" s="155" customFormat="1" ht="17.25" customHeight="1" hidden="1">
      <c r="A770" s="1327" t="s">
        <v>605</v>
      </c>
      <c r="B770" s="1365"/>
      <c r="C770" s="1366"/>
      <c r="D770" s="1617"/>
      <c r="E770" s="1611"/>
      <c r="F770" s="1367"/>
      <c r="G770" s="1368"/>
      <c r="H770" s="1367"/>
      <c r="I770" s="1368"/>
      <c r="J770" s="555"/>
      <c r="K770" s="555"/>
      <c r="L770" s="555"/>
      <c r="M770" s="1367">
        <f>SUM(M771:R773)</f>
        <v>0</v>
      </c>
      <c r="N770" s="1385"/>
      <c r="O770" s="1385"/>
      <c r="P770" s="1385"/>
      <c r="Q770" s="1385"/>
      <c r="R770" s="1368"/>
      <c r="S770" s="557">
        <f t="shared" si="3"/>
        <v>0</v>
      </c>
      <c r="T770" s="514"/>
      <c r="U770" s="153"/>
      <c r="V770" s="154"/>
      <c r="AK770" s="590"/>
      <c r="AL770" s="590"/>
      <c r="AM770" s="590"/>
      <c r="AN770" s="590"/>
      <c r="AO770" s="590"/>
      <c r="AP770" s="590"/>
      <c r="AQ770" s="590"/>
      <c r="AR770" s="590"/>
      <c r="AS770" s="590"/>
      <c r="AT770" s="590"/>
      <c r="AU770" s="590"/>
      <c r="AV770" s="590"/>
      <c r="AW770" s="590"/>
      <c r="AX770" s="590"/>
      <c r="AY770" s="590"/>
      <c r="AZ770" s="590"/>
      <c r="BA770" s="590"/>
      <c r="BB770" s="590"/>
      <c r="BC770" s="590"/>
      <c r="BD770" s="590"/>
      <c r="BE770" s="590"/>
      <c r="BF770" s="590"/>
      <c r="BG770" s="590"/>
      <c r="BH770" s="590"/>
      <c r="BI770" s="590"/>
      <c r="BJ770" s="590"/>
      <c r="BK770" s="590"/>
      <c r="BL770" s="590"/>
      <c r="BM770" s="590"/>
      <c r="BN770" s="590"/>
      <c r="BO770" s="590"/>
    </row>
    <row r="771" spans="1:67" s="563" customFormat="1" ht="17.25" customHeight="1" hidden="1">
      <c r="A771" s="1358" t="s">
        <v>220</v>
      </c>
      <c r="B771" s="1618"/>
      <c r="C771" s="1619"/>
      <c r="D771" s="1616"/>
      <c r="E771" s="1611"/>
      <c r="F771" s="1380"/>
      <c r="G771" s="1381"/>
      <c r="H771" s="1380"/>
      <c r="I771" s="1381"/>
      <c r="J771" s="556"/>
      <c r="K771" s="556"/>
      <c r="L771" s="556"/>
      <c r="M771" s="1380"/>
      <c r="N771" s="1555"/>
      <c r="O771" s="1555"/>
      <c r="P771" s="1555"/>
      <c r="Q771" s="1555"/>
      <c r="R771" s="1381"/>
      <c r="S771" s="559">
        <f t="shared" si="3"/>
        <v>0</v>
      </c>
      <c r="T771" s="560"/>
      <c r="U771" s="561"/>
      <c r="V771" s="562"/>
      <c r="AK771" s="603"/>
      <c r="AL771" s="603"/>
      <c r="AM771" s="603"/>
      <c r="AN771" s="603"/>
      <c r="AO771" s="603"/>
      <c r="AP771" s="603"/>
      <c r="AQ771" s="603"/>
      <c r="AR771" s="603"/>
      <c r="AS771" s="603"/>
      <c r="AT771" s="603"/>
      <c r="AU771" s="603"/>
      <c r="AV771" s="603"/>
      <c r="AW771" s="603"/>
      <c r="AX771" s="603"/>
      <c r="AY771" s="603"/>
      <c r="AZ771" s="603"/>
      <c r="BA771" s="603"/>
      <c r="BB771" s="603"/>
      <c r="BC771" s="603"/>
      <c r="BD771" s="603"/>
      <c r="BE771" s="603"/>
      <c r="BF771" s="603"/>
      <c r="BG771" s="603"/>
      <c r="BH771" s="603"/>
      <c r="BI771" s="603"/>
      <c r="BJ771" s="603"/>
      <c r="BK771" s="603"/>
      <c r="BL771" s="603"/>
      <c r="BM771" s="603"/>
      <c r="BN771" s="603"/>
      <c r="BO771" s="603"/>
    </row>
    <row r="772" spans="1:67" s="563" customFormat="1" ht="17.25" customHeight="1" hidden="1">
      <c r="A772" s="1358" t="s">
        <v>606</v>
      </c>
      <c r="B772" s="1618"/>
      <c r="C772" s="1619"/>
      <c r="D772" s="1610"/>
      <c r="E772" s="1611"/>
      <c r="F772" s="1380"/>
      <c r="G772" s="1381"/>
      <c r="H772" s="1380"/>
      <c r="I772" s="1381"/>
      <c r="J772" s="556"/>
      <c r="K772" s="556"/>
      <c r="L772" s="556"/>
      <c r="M772" s="1380"/>
      <c r="N772" s="1555"/>
      <c r="O772" s="1555"/>
      <c r="P772" s="1555"/>
      <c r="Q772" s="1555"/>
      <c r="R772" s="1381"/>
      <c r="S772" s="559">
        <f t="shared" si="3"/>
        <v>0</v>
      </c>
      <c r="T772" s="560"/>
      <c r="U772" s="561"/>
      <c r="V772" s="562"/>
      <c r="AK772" s="603"/>
      <c r="AL772" s="603"/>
      <c r="AM772" s="603"/>
      <c r="AN772" s="603"/>
      <c r="AO772" s="603"/>
      <c r="AP772" s="603"/>
      <c r="AQ772" s="603"/>
      <c r="AR772" s="603"/>
      <c r="AS772" s="603"/>
      <c r="AT772" s="603"/>
      <c r="AU772" s="603"/>
      <c r="AV772" s="603"/>
      <c r="AW772" s="603"/>
      <c r="AX772" s="603"/>
      <c r="AY772" s="603"/>
      <c r="AZ772" s="603"/>
      <c r="BA772" s="603"/>
      <c r="BB772" s="603"/>
      <c r="BC772" s="603"/>
      <c r="BD772" s="603"/>
      <c r="BE772" s="603"/>
      <c r="BF772" s="603"/>
      <c r="BG772" s="603"/>
      <c r="BH772" s="603"/>
      <c r="BI772" s="603"/>
      <c r="BJ772" s="603"/>
      <c r="BK772" s="603"/>
      <c r="BL772" s="603"/>
      <c r="BM772" s="603"/>
      <c r="BN772" s="603"/>
      <c r="BO772" s="603"/>
    </row>
    <row r="773" spans="1:67" s="563" customFormat="1" ht="17.25" customHeight="1" hidden="1">
      <c r="A773" s="1358" t="s">
        <v>607</v>
      </c>
      <c r="B773" s="1618"/>
      <c r="C773" s="1619"/>
      <c r="D773" s="1610"/>
      <c r="E773" s="1611"/>
      <c r="F773" s="1380"/>
      <c r="G773" s="1381"/>
      <c r="H773" s="1380"/>
      <c r="I773" s="1381"/>
      <c r="J773" s="556"/>
      <c r="K773" s="556"/>
      <c r="L773" s="556"/>
      <c r="M773" s="1380"/>
      <c r="N773" s="1555"/>
      <c r="O773" s="1555"/>
      <c r="P773" s="1555"/>
      <c r="Q773" s="1555"/>
      <c r="R773" s="1381"/>
      <c r="S773" s="559">
        <f t="shared" si="3"/>
        <v>0</v>
      </c>
      <c r="T773" s="560"/>
      <c r="U773" s="561"/>
      <c r="V773" s="562"/>
      <c r="AK773" s="603"/>
      <c r="AL773" s="603"/>
      <c r="AM773" s="603"/>
      <c r="AN773" s="603"/>
      <c r="AO773" s="603"/>
      <c r="AP773" s="603"/>
      <c r="AQ773" s="603"/>
      <c r="AR773" s="603"/>
      <c r="AS773" s="603"/>
      <c r="AT773" s="603"/>
      <c r="AU773" s="603"/>
      <c r="AV773" s="603"/>
      <c r="AW773" s="603"/>
      <c r="AX773" s="603"/>
      <c r="AY773" s="603"/>
      <c r="AZ773" s="603"/>
      <c r="BA773" s="603"/>
      <c r="BB773" s="603"/>
      <c r="BC773" s="603"/>
      <c r="BD773" s="603"/>
      <c r="BE773" s="603"/>
      <c r="BF773" s="603"/>
      <c r="BG773" s="603"/>
      <c r="BH773" s="603"/>
      <c r="BI773" s="603"/>
      <c r="BJ773" s="603"/>
      <c r="BK773" s="603"/>
      <c r="BL773" s="603"/>
      <c r="BM773" s="603"/>
      <c r="BN773" s="603"/>
      <c r="BO773" s="603"/>
    </row>
    <row r="774" spans="1:67" s="155" customFormat="1" ht="17.25" customHeight="1" hidden="1">
      <c r="A774" s="1327" t="s">
        <v>608</v>
      </c>
      <c r="B774" s="1365"/>
      <c r="C774" s="1366"/>
      <c r="D774" s="1612"/>
      <c r="E774" s="1613"/>
      <c r="F774" s="1367"/>
      <c r="G774" s="1368"/>
      <c r="H774" s="1367"/>
      <c r="I774" s="1368"/>
      <c r="J774" s="555"/>
      <c r="K774" s="555"/>
      <c r="L774" s="555"/>
      <c r="M774" s="1367"/>
      <c r="N774" s="1385"/>
      <c r="O774" s="1385"/>
      <c r="P774" s="1385"/>
      <c r="Q774" s="1385"/>
      <c r="R774" s="1368"/>
      <c r="S774" s="557">
        <f t="shared" si="3"/>
        <v>0</v>
      </c>
      <c r="T774" s="514"/>
      <c r="U774" s="153"/>
      <c r="V774" s="154"/>
      <c r="AK774" s="590"/>
      <c r="AL774" s="590"/>
      <c r="AM774" s="590"/>
      <c r="AN774" s="590"/>
      <c r="AO774" s="590"/>
      <c r="AP774" s="590"/>
      <c r="AQ774" s="590"/>
      <c r="AR774" s="590"/>
      <c r="AS774" s="590"/>
      <c r="AT774" s="590"/>
      <c r="AU774" s="590"/>
      <c r="AV774" s="590"/>
      <c r="AW774" s="590"/>
      <c r="AX774" s="590"/>
      <c r="AY774" s="590"/>
      <c r="AZ774" s="590"/>
      <c r="BA774" s="590"/>
      <c r="BB774" s="590"/>
      <c r="BC774" s="590"/>
      <c r="BD774" s="590"/>
      <c r="BE774" s="590"/>
      <c r="BF774" s="590"/>
      <c r="BG774" s="590"/>
      <c r="BH774" s="590"/>
      <c r="BI774" s="590"/>
      <c r="BJ774" s="590"/>
      <c r="BK774" s="590"/>
      <c r="BL774" s="590"/>
      <c r="BM774" s="590"/>
      <c r="BN774" s="590"/>
      <c r="BO774" s="590"/>
    </row>
    <row r="775" spans="1:67" s="149" customFormat="1" ht="17.25" customHeight="1" hidden="1">
      <c r="A775" s="1375" t="s">
        <v>609</v>
      </c>
      <c r="B775" s="1376"/>
      <c r="C775" s="1377"/>
      <c r="D775" s="1549">
        <f>D769+D770-D774</f>
        <v>38243527777</v>
      </c>
      <c r="E775" s="1607"/>
      <c r="F775" s="1549">
        <f>F769+F770-F774</f>
        <v>11496914824</v>
      </c>
      <c r="G775" s="1551"/>
      <c r="H775" s="1549">
        <f>H769+H770-H774</f>
        <v>3790270323</v>
      </c>
      <c r="I775" s="1551"/>
      <c r="J775" s="564"/>
      <c r="K775" s="564"/>
      <c r="L775" s="564"/>
      <c r="M775" s="1549">
        <f>M769+M770-M774</f>
        <v>0</v>
      </c>
      <c r="N775" s="1550"/>
      <c r="O775" s="1550"/>
      <c r="P775" s="1550"/>
      <c r="Q775" s="1550"/>
      <c r="R775" s="1551"/>
      <c r="S775" s="565">
        <f t="shared" si="3"/>
        <v>53530712924</v>
      </c>
      <c r="T775" s="504"/>
      <c r="U775" s="118"/>
      <c r="V775" s="148"/>
      <c r="AK775" s="123"/>
      <c r="AL775" s="123"/>
      <c r="AM775" s="123"/>
      <c r="AN775" s="123"/>
      <c r="AO775" s="123"/>
      <c r="AP775" s="123"/>
      <c r="AQ775" s="123"/>
      <c r="AR775" s="123"/>
      <c r="AS775" s="123"/>
      <c r="AT775" s="123"/>
      <c r="AU775" s="123"/>
      <c r="AV775" s="123"/>
      <c r="AW775" s="123"/>
      <c r="AX775" s="123"/>
      <c r="AY775" s="123"/>
      <c r="AZ775" s="123"/>
      <c r="BA775" s="123"/>
      <c r="BB775" s="123"/>
      <c r="BC775" s="123"/>
      <c r="BD775" s="123"/>
      <c r="BE775" s="123"/>
      <c r="BF775" s="123"/>
      <c r="BG775" s="123"/>
      <c r="BH775" s="123"/>
      <c r="BI775" s="123"/>
      <c r="BJ775" s="123"/>
      <c r="BK775" s="123"/>
      <c r="BL775" s="123"/>
      <c r="BM775" s="123"/>
      <c r="BN775" s="123"/>
      <c r="BO775" s="123"/>
    </row>
    <row r="776" spans="1:67" s="70" customFormat="1" ht="17.25" customHeight="1" hidden="1">
      <c r="A776" s="533"/>
      <c r="T776" s="526"/>
      <c r="U776" s="103"/>
      <c r="V776" s="527"/>
      <c r="AK776" s="600"/>
      <c r="AL776" s="600"/>
      <c r="AM776" s="600"/>
      <c r="AN776" s="600"/>
      <c r="AO776" s="600"/>
      <c r="AP776" s="600"/>
      <c r="AQ776" s="600"/>
      <c r="AR776" s="600"/>
      <c r="AS776" s="600"/>
      <c r="AT776" s="600"/>
      <c r="AU776" s="600"/>
      <c r="AV776" s="600"/>
      <c r="AW776" s="600"/>
      <c r="AX776" s="600"/>
      <c r="AY776" s="600"/>
      <c r="AZ776" s="600"/>
      <c r="BA776" s="600"/>
      <c r="BB776" s="600"/>
      <c r="BC776" s="600"/>
      <c r="BD776" s="600"/>
      <c r="BE776" s="600"/>
      <c r="BF776" s="600"/>
      <c r="BG776" s="600"/>
      <c r="BH776" s="600"/>
      <c r="BI776" s="600"/>
      <c r="BJ776" s="600"/>
      <c r="BK776" s="600"/>
      <c r="BL776" s="600"/>
      <c r="BM776" s="600"/>
      <c r="BN776" s="600"/>
      <c r="BO776" s="600"/>
    </row>
    <row r="777" spans="1:67" s="149" customFormat="1" ht="17.25" customHeight="1" hidden="1">
      <c r="A777" s="161" t="s">
        <v>610</v>
      </c>
      <c r="B777" s="511" t="s">
        <v>226</v>
      </c>
      <c r="T777" s="504"/>
      <c r="U777" s="118"/>
      <c r="V777" s="148"/>
      <c r="AK777" s="123"/>
      <c r="AL777" s="123"/>
      <c r="AM777" s="123"/>
      <c r="AN777" s="123"/>
      <c r="AO777" s="123"/>
      <c r="AP777" s="123"/>
      <c r="AQ777" s="123"/>
      <c r="AR777" s="123"/>
      <c r="AS777" s="123"/>
      <c r="AT777" s="123"/>
      <c r="AU777" s="123"/>
      <c r="AV777" s="123"/>
      <c r="AW777" s="123"/>
      <c r="AX777" s="123"/>
      <c r="AY777" s="123"/>
      <c r="AZ777" s="123"/>
      <c r="BA777" s="123"/>
      <c r="BB777" s="123"/>
      <c r="BC777" s="123"/>
      <c r="BD777" s="123"/>
      <c r="BE777" s="123"/>
      <c r="BF777" s="123"/>
      <c r="BG777" s="123"/>
      <c r="BH777" s="123"/>
      <c r="BI777" s="123"/>
      <c r="BJ777" s="123"/>
      <c r="BK777" s="123"/>
      <c r="BL777" s="123"/>
      <c r="BM777" s="123"/>
      <c r="BN777" s="123"/>
      <c r="BO777" s="123"/>
    </row>
    <row r="778" spans="1:67" s="70" customFormat="1" ht="17.25" customHeight="1" hidden="1">
      <c r="A778" s="533"/>
      <c r="T778" s="526"/>
      <c r="U778" s="103"/>
      <c r="V778" s="527"/>
      <c r="AK778" s="600"/>
      <c r="AL778" s="600"/>
      <c r="AM778" s="600"/>
      <c r="AN778" s="600"/>
      <c r="AO778" s="600"/>
      <c r="AP778" s="600"/>
      <c r="AQ778" s="600"/>
      <c r="AR778" s="600"/>
      <c r="AS778" s="600"/>
      <c r="AT778" s="600"/>
      <c r="AU778" s="600"/>
      <c r="AV778" s="600"/>
      <c r="AW778" s="600"/>
      <c r="AX778" s="600"/>
      <c r="AY778" s="600"/>
      <c r="AZ778" s="600"/>
      <c r="BA778" s="600"/>
      <c r="BB778" s="600"/>
      <c r="BC778" s="600"/>
      <c r="BD778" s="600"/>
      <c r="BE778" s="600"/>
      <c r="BF778" s="600"/>
      <c r="BG778" s="600"/>
      <c r="BH778" s="600"/>
      <c r="BI778" s="600"/>
      <c r="BJ778" s="600"/>
      <c r="BK778" s="600"/>
      <c r="BL778" s="600"/>
      <c r="BM778" s="600"/>
      <c r="BN778" s="600"/>
      <c r="BO778" s="600"/>
    </row>
    <row r="779" spans="1:67" s="149" customFormat="1" ht="17.25" customHeight="1" hidden="1">
      <c r="A779" s="1330"/>
      <c r="B779" s="1374"/>
      <c r="C779" s="1331"/>
      <c r="D779" s="1332" t="s">
        <v>167</v>
      </c>
      <c r="E779" s="1333"/>
      <c r="F779" s="1333"/>
      <c r="G779" s="1333"/>
      <c r="H779" s="1334"/>
      <c r="I779" s="1608" t="s">
        <v>168</v>
      </c>
      <c r="J779" s="1609"/>
      <c r="K779" s="1609"/>
      <c r="L779" s="1609"/>
      <c r="M779" s="1609"/>
      <c r="N779" s="1609"/>
      <c r="O779" s="1609"/>
      <c r="P779" s="1609"/>
      <c r="Q779" s="1609"/>
      <c r="R779" s="1609"/>
      <c r="S779" s="1609"/>
      <c r="T779" s="504"/>
      <c r="U779" s="118"/>
      <c r="V779" s="148"/>
      <c r="AK779" s="123"/>
      <c r="AL779" s="123"/>
      <c r="AM779" s="123"/>
      <c r="AN779" s="123"/>
      <c r="AO779" s="123"/>
      <c r="AP779" s="123"/>
      <c r="AQ779" s="123"/>
      <c r="AR779" s="123"/>
      <c r="AS779" s="123"/>
      <c r="AT779" s="123"/>
      <c r="AU779" s="123"/>
      <c r="AV779" s="123"/>
      <c r="AW779" s="123"/>
      <c r="AX779" s="123"/>
      <c r="AY779" s="123"/>
      <c r="AZ779" s="123"/>
      <c r="BA779" s="123"/>
      <c r="BB779" s="123"/>
      <c r="BC779" s="123"/>
      <c r="BD779" s="123"/>
      <c r="BE779" s="123"/>
      <c r="BF779" s="123"/>
      <c r="BG779" s="123"/>
      <c r="BH779" s="123"/>
      <c r="BI779" s="123"/>
      <c r="BJ779" s="123"/>
      <c r="BK779" s="123"/>
      <c r="BL779" s="123"/>
      <c r="BM779" s="123"/>
      <c r="BN779" s="123"/>
      <c r="BO779" s="123"/>
    </row>
    <row r="780" spans="1:67" s="149" customFormat="1" ht="17.25" customHeight="1" hidden="1">
      <c r="A780" s="1355"/>
      <c r="B780" s="1356"/>
      <c r="C780" s="1357"/>
      <c r="D780" s="566" t="s">
        <v>44</v>
      </c>
      <c r="E780" s="1400" t="s">
        <v>611</v>
      </c>
      <c r="F780" s="1331"/>
      <c r="G780" s="1369" t="s">
        <v>612</v>
      </c>
      <c r="H780" s="1370"/>
      <c r="I780" s="1369" t="s">
        <v>44</v>
      </c>
      <c r="J780" s="1370"/>
      <c r="K780" s="1370"/>
      <c r="L780" s="1370"/>
      <c r="M780" s="1370"/>
      <c r="N780" s="1369" t="s">
        <v>611</v>
      </c>
      <c r="O780" s="1370"/>
      <c r="P780" s="1370"/>
      <c r="Q780" s="1370"/>
      <c r="R780" s="1370"/>
      <c r="S780" s="566" t="s">
        <v>613</v>
      </c>
      <c r="T780" s="504"/>
      <c r="U780" s="118"/>
      <c r="V780" s="148"/>
      <c r="AK780" s="123"/>
      <c r="AL780" s="123"/>
      <c r="AM780" s="123"/>
      <c r="AN780" s="123"/>
      <c r="AO780" s="123"/>
      <c r="AP780" s="123"/>
      <c r="AQ780" s="123"/>
      <c r="AR780" s="123"/>
      <c r="AS780" s="123"/>
      <c r="AT780" s="123"/>
      <c r="AU780" s="123"/>
      <c r="AV780" s="123"/>
      <c r="AW780" s="123"/>
      <c r="AX780" s="123"/>
      <c r="AY780" s="123"/>
      <c r="AZ780" s="123"/>
      <c r="BA780" s="123"/>
      <c r="BB780" s="123"/>
      <c r="BC780" s="123"/>
      <c r="BD780" s="123"/>
      <c r="BE780" s="123"/>
      <c r="BF780" s="123"/>
      <c r="BG780" s="123"/>
      <c r="BH780" s="123"/>
      <c r="BI780" s="123"/>
      <c r="BJ780" s="123"/>
      <c r="BK780" s="123"/>
      <c r="BL780" s="123"/>
      <c r="BM780" s="123"/>
      <c r="BN780" s="123"/>
      <c r="BO780" s="123"/>
    </row>
    <row r="781" spans="1:67" s="149" customFormat="1" ht="17.25" customHeight="1" hidden="1">
      <c r="A781" s="1636"/>
      <c r="B781" s="1637"/>
      <c r="C781" s="1595"/>
      <c r="D781" s="566" t="s">
        <v>614</v>
      </c>
      <c r="E781" s="1594" t="s">
        <v>615</v>
      </c>
      <c r="F781" s="1595"/>
      <c r="G781" s="1369" t="s">
        <v>616</v>
      </c>
      <c r="H781" s="1370"/>
      <c r="I781" s="1369" t="s">
        <v>70</v>
      </c>
      <c r="J781" s="1370"/>
      <c r="K781" s="1370"/>
      <c r="L781" s="1370"/>
      <c r="M781" s="1370"/>
      <c r="N781" s="1546" t="s">
        <v>617</v>
      </c>
      <c r="O781" s="1546"/>
      <c r="P781" s="1546"/>
      <c r="Q781" s="1546"/>
      <c r="R781" s="1546"/>
      <c r="S781" s="566" t="s">
        <v>616</v>
      </c>
      <c r="T781" s="504"/>
      <c r="U781" s="118"/>
      <c r="V781" s="148"/>
      <c r="AK781" s="123"/>
      <c r="AL781" s="123"/>
      <c r="AM781" s="123"/>
      <c r="AN781" s="123"/>
      <c r="AO781" s="123"/>
      <c r="AP781" s="123"/>
      <c r="AQ781" s="123"/>
      <c r="AR781" s="123"/>
      <c r="AS781" s="123"/>
      <c r="AT781" s="123"/>
      <c r="AU781" s="123"/>
      <c r="AV781" s="123"/>
      <c r="AW781" s="123"/>
      <c r="AX781" s="123"/>
      <c r="AY781" s="123"/>
      <c r="AZ781" s="123"/>
      <c r="BA781" s="123"/>
      <c r="BB781" s="123"/>
      <c r="BC781" s="123"/>
      <c r="BD781" s="123"/>
      <c r="BE781" s="123"/>
      <c r="BF781" s="123"/>
      <c r="BG781" s="123"/>
      <c r="BH781" s="123"/>
      <c r="BI781" s="123"/>
      <c r="BJ781" s="123"/>
      <c r="BK781" s="123"/>
      <c r="BL781" s="123"/>
      <c r="BM781" s="123"/>
      <c r="BN781" s="123"/>
      <c r="BO781" s="123"/>
    </row>
    <row r="782" spans="1:67" s="70" customFormat="1" ht="17.25" customHeight="1" hidden="1">
      <c r="A782" s="1638" t="s">
        <v>618</v>
      </c>
      <c r="B782" s="1639"/>
      <c r="C782" s="1640"/>
      <c r="D782" s="567"/>
      <c r="E782" s="1552"/>
      <c r="F782" s="1554"/>
      <c r="G782" s="1552"/>
      <c r="H782" s="1554"/>
      <c r="I782" s="1552"/>
      <c r="J782" s="1553"/>
      <c r="K782" s="1553"/>
      <c r="L782" s="1553"/>
      <c r="M782" s="1554"/>
      <c r="N782" s="1552"/>
      <c r="O782" s="1553"/>
      <c r="P782" s="1553"/>
      <c r="Q782" s="1553"/>
      <c r="R782" s="1554"/>
      <c r="S782" s="567"/>
      <c r="T782" s="526"/>
      <c r="U782" s="103"/>
      <c r="V782" s="527"/>
      <c r="AK782" s="600"/>
      <c r="AL782" s="600"/>
      <c r="AM782" s="600"/>
      <c r="AN782" s="600"/>
      <c r="AO782" s="600"/>
      <c r="AP782" s="600"/>
      <c r="AQ782" s="600"/>
      <c r="AR782" s="600"/>
      <c r="AS782" s="600"/>
      <c r="AT782" s="600"/>
      <c r="AU782" s="600"/>
      <c r="AV782" s="600"/>
      <c r="AW782" s="600"/>
      <c r="AX782" s="600"/>
      <c r="AY782" s="600"/>
      <c r="AZ782" s="600"/>
      <c r="BA782" s="600"/>
      <c r="BB782" s="600"/>
      <c r="BC782" s="600"/>
      <c r="BD782" s="600"/>
      <c r="BE782" s="600"/>
      <c r="BF782" s="600"/>
      <c r="BG782" s="600"/>
      <c r="BH782" s="600"/>
      <c r="BI782" s="600"/>
      <c r="BJ782" s="600"/>
      <c r="BK782" s="600"/>
      <c r="BL782" s="600"/>
      <c r="BM782" s="600"/>
      <c r="BN782" s="600"/>
      <c r="BO782" s="600"/>
    </row>
    <row r="783" spans="1:67" s="70" customFormat="1" ht="17.25" customHeight="1" hidden="1">
      <c r="A783" s="1358" t="s">
        <v>619</v>
      </c>
      <c r="B783" s="1359"/>
      <c r="C783" s="1360"/>
      <c r="D783" s="544"/>
      <c r="E783" s="1316"/>
      <c r="F783" s="1317"/>
      <c r="G783" s="1316"/>
      <c r="H783" s="1317"/>
      <c r="I783" s="1316"/>
      <c r="J783" s="1548"/>
      <c r="K783" s="1548"/>
      <c r="L783" s="1548"/>
      <c r="M783" s="1317"/>
      <c r="N783" s="1316"/>
      <c r="O783" s="1548"/>
      <c r="P783" s="1548"/>
      <c r="Q783" s="1548"/>
      <c r="R783" s="1317"/>
      <c r="S783" s="544"/>
      <c r="T783" s="526"/>
      <c r="U783" s="103"/>
      <c r="V783" s="527"/>
      <c r="AK783" s="600"/>
      <c r="AL783" s="600"/>
      <c r="AM783" s="600"/>
      <c r="AN783" s="600"/>
      <c r="AO783" s="600"/>
      <c r="AP783" s="600"/>
      <c r="AQ783" s="600"/>
      <c r="AR783" s="600"/>
      <c r="AS783" s="600"/>
      <c r="AT783" s="600"/>
      <c r="AU783" s="600"/>
      <c r="AV783" s="600"/>
      <c r="AW783" s="600"/>
      <c r="AX783" s="600"/>
      <c r="AY783" s="600"/>
      <c r="AZ783" s="600"/>
      <c r="BA783" s="600"/>
      <c r="BB783" s="600"/>
      <c r="BC783" s="600"/>
      <c r="BD783" s="600"/>
      <c r="BE783" s="600"/>
      <c r="BF783" s="600"/>
      <c r="BG783" s="600"/>
      <c r="BH783" s="600"/>
      <c r="BI783" s="600"/>
      <c r="BJ783" s="600"/>
      <c r="BK783" s="600"/>
      <c r="BL783" s="600"/>
      <c r="BM783" s="600"/>
      <c r="BN783" s="600"/>
      <c r="BO783" s="600"/>
    </row>
    <row r="784" spans="1:67" s="70" customFormat="1" ht="17.25" customHeight="1" hidden="1">
      <c r="A784" s="1358" t="s">
        <v>620</v>
      </c>
      <c r="B784" s="1359"/>
      <c r="C784" s="1360"/>
      <c r="D784" s="544"/>
      <c r="E784" s="1316"/>
      <c r="F784" s="1317"/>
      <c r="G784" s="1316"/>
      <c r="H784" s="1317"/>
      <c r="I784" s="1316"/>
      <c r="J784" s="1548"/>
      <c r="K784" s="1548"/>
      <c r="L784" s="1548"/>
      <c r="M784" s="1317"/>
      <c r="N784" s="1316"/>
      <c r="O784" s="1548"/>
      <c r="P784" s="1548"/>
      <c r="Q784" s="1548"/>
      <c r="R784" s="1317"/>
      <c r="S784" s="544"/>
      <c r="T784" s="526"/>
      <c r="U784" s="103"/>
      <c r="V784" s="527"/>
      <c r="AK784" s="600"/>
      <c r="AL784" s="600"/>
      <c r="AM784" s="600"/>
      <c r="AN784" s="600"/>
      <c r="AO784" s="600"/>
      <c r="AP784" s="600"/>
      <c r="AQ784" s="600"/>
      <c r="AR784" s="600"/>
      <c r="AS784" s="600"/>
      <c r="AT784" s="600"/>
      <c r="AU784" s="600"/>
      <c r="AV784" s="600"/>
      <c r="AW784" s="600"/>
      <c r="AX784" s="600"/>
      <c r="AY784" s="600"/>
      <c r="AZ784" s="600"/>
      <c r="BA784" s="600"/>
      <c r="BB784" s="600"/>
      <c r="BC784" s="600"/>
      <c r="BD784" s="600"/>
      <c r="BE784" s="600"/>
      <c r="BF784" s="600"/>
      <c r="BG784" s="600"/>
      <c r="BH784" s="600"/>
      <c r="BI784" s="600"/>
      <c r="BJ784" s="600"/>
      <c r="BK784" s="600"/>
      <c r="BL784" s="600"/>
      <c r="BM784" s="600"/>
      <c r="BN784" s="600"/>
      <c r="BO784" s="600"/>
    </row>
    <row r="785" spans="1:67" s="70" customFormat="1" ht="17.25" customHeight="1" hidden="1">
      <c r="A785" s="1361" t="s">
        <v>621</v>
      </c>
      <c r="B785" s="1362"/>
      <c r="C785" s="1363"/>
      <c r="D785" s="568"/>
      <c r="E785" s="1398"/>
      <c r="F785" s="1399"/>
      <c r="G785" s="1543"/>
      <c r="H785" s="1545"/>
      <c r="I785" s="1543"/>
      <c r="J785" s="1544"/>
      <c r="K785" s="1544"/>
      <c r="L785" s="1544"/>
      <c r="M785" s="1545"/>
      <c r="N785" s="1543"/>
      <c r="O785" s="1544"/>
      <c r="P785" s="1544"/>
      <c r="Q785" s="1544"/>
      <c r="R785" s="1545"/>
      <c r="S785" s="568"/>
      <c r="T785" s="526"/>
      <c r="U785" s="103"/>
      <c r="V785" s="527"/>
      <c r="AK785" s="600"/>
      <c r="AL785" s="600"/>
      <c r="AM785" s="600"/>
      <c r="AN785" s="600"/>
      <c r="AO785" s="600"/>
      <c r="AP785" s="600"/>
      <c r="AQ785" s="600"/>
      <c r="AR785" s="600"/>
      <c r="AS785" s="600"/>
      <c r="AT785" s="600"/>
      <c r="AU785" s="600"/>
      <c r="AV785" s="600"/>
      <c r="AW785" s="600"/>
      <c r="AX785" s="600"/>
      <c r="AY785" s="600"/>
      <c r="AZ785" s="600"/>
      <c r="BA785" s="600"/>
      <c r="BB785" s="600"/>
      <c r="BC785" s="600"/>
      <c r="BD785" s="600"/>
      <c r="BE785" s="600"/>
      <c r="BF785" s="600"/>
      <c r="BG785" s="600"/>
      <c r="BH785" s="600"/>
      <c r="BI785" s="600"/>
      <c r="BJ785" s="600"/>
      <c r="BK785" s="600"/>
      <c r="BL785" s="600"/>
      <c r="BM785" s="600"/>
      <c r="BN785" s="600"/>
      <c r="BO785" s="600"/>
    </row>
    <row r="786" spans="1:67" s="149" customFormat="1" ht="17.25" customHeight="1" hidden="1">
      <c r="A786" s="1332" t="s">
        <v>1523</v>
      </c>
      <c r="B786" s="1333"/>
      <c r="C786" s="1334"/>
      <c r="D786" s="569"/>
      <c r="E786" s="1547"/>
      <c r="F786" s="1334"/>
      <c r="G786" s="1547"/>
      <c r="H786" s="1334"/>
      <c r="I786" s="1547"/>
      <c r="J786" s="1333"/>
      <c r="K786" s="1333"/>
      <c r="L786" s="1333"/>
      <c r="M786" s="1334"/>
      <c r="N786" s="1547"/>
      <c r="O786" s="1333"/>
      <c r="P786" s="1333"/>
      <c r="Q786" s="1333"/>
      <c r="R786" s="1334"/>
      <c r="S786" s="569"/>
      <c r="T786" s="504"/>
      <c r="U786" s="118"/>
      <c r="V786" s="148"/>
      <c r="AK786" s="123"/>
      <c r="AL786" s="123"/>
      <c r="AM786" s="123"/>
      <c r="AN786" s="123"/>
      <c r="AO786" s="123"/>
      <c r="AP786" s="123"/>
      <c r="AQ786" s="123"/>
      <c r="AR786" s="123"/>
      <c r="AS786" s="123"/>
      <c r="AT786" s="123"/>
      <c r="AU786" s="123"/>
      <c r="AV786" s="123"/>
      <c r="AW786" s="123"/>
      <c r="AX786" s="123"/>
      <c r="AY786" s="123"/>
      <c r="AZ786" s="123"/>
      <c r="BA786" s="123"/>
      <c r="BB786" s="123"/>
      <c r="BC786" s="123"/>
      <c r="BD786" s="123"/>
      <c r="BE786" s="123"/>
      <c r="BF786" s="123"/>
      <c r="BG786" s="123"/>
      <c r="BH786" s="123"/>
      <c r="BI786" s="123"/>
      <c r="BJ786" s="123"/>
      <c r="BK786" s="123"/>
      <c r="BL786" s="123"/>
      <c r="BM786" s="123"/>
      <c r="BN786" s="123"/>
      <c r="BO786" s="123"/>
    </row>
    <row r="787" spans="1:67" s="70" customFormat="1" ht="17.25" customHeight="1" hidden="1">
      <c r="A787" s="1647" t="s">
        <v>229</v>
      </c>
      <c r="B787" s="1648"/>
      <c r="C787" s="1648"/>
      <c r="D787" s="1648"/>
      <c r="E787" s="1648"/>
      <c r="F787" s="1648"/>
      <c r="G787" s="1648"/>
      <c r="H787" s="1648"/>
      <c r="I787" s="1648"/>
      <c r="J787" s="1648"/>
      <c r="K787" s="1648"/>
      <c r="L787" s="1648"/>
      <c r="M787" s="1648"/>
      <c r="N787" s="1648"/>
      <c r="O787" s="1648"/>
      <c r="P787" s="1648"/>
      <c r="Q787" s="1648"/>
      <c r="R787" s="1648"/>
      <c r="S787" s="1648"/>
      <c r="T787" s="526"/>
      <c r="U787" s="103"/>
      <c r="V787" s="527"/>
      <c r="AK787" s="600"/>
      <c r="AL787" s="600"/>
      <c r="AM787" s="600"/>
      <c r="AN787" s="600"/>
      <c r="AO787" s="600"/>
      <c r="AP787" s="600"/>
      <c r="AQ787" s="600"/>
      <c r="AR787" s="600"/>
      <c r="AS787" s="600"/>
      <c r="AT787" s="600"/>
      <c r="AU787" s="600"/>
      <c r="AV787" s="600"/>
      <c r="AW787" s="600"/>
      <c r="AX787" s="600"/>
      <c r="AY787" s="600"/>
      <c r="AZ787" s="600"/>
      <c r="BA787" s="600"/>
      <c r="BB787" s="600"/>
      <c r="BC787" s="600"/>
      <c r="BD787" s="600"/>
      <c r="BE787" s="600"/>
      <c r="BF787" s="600"/>
      <c r="BG787" s="600"/>
      <c r="BH787" s="600"/>
      <c r="BI787" s="600"/>
      <c r="BJ787" s="600"/>
      <c r="BK787" s="600"/>
      <c r="BL787" s="600"/>
      <c r="BM787" s="600"/>
      <c r="BN787" s="600"/>
      <c r="BO787" s="600"/>
    </row>
    <row r="788" spans="1:67" s="70" customFormat="1" ht="17.25" customHeight="1" hidden="1">
      <c r="A788" s="533"/>
      <c r="T788" s="526"/>
      <c r="U788" s="103"/>
      <c r="V788" s="527"/>
      <c r="AK788" s="600"/>
      <c r="AL788" s="600"/>
      <c r="AM788" s="600"/>
      <c r="AN788" s="600"/>
      <c r="AO788" s="600"/>
      <c r="AP788" s="600"/>
      <c r="AQ788" s="600"/>
      <c r="AR788" s="600"/>
      <c r="AS788" s="600"/>
      <c r="AT788" s="600"/>
      <c r="AU788" s="600"/>
      <c r="AV788" s="600"/>
      <c r="AW788" s="600"/>
      <c r="AX788" s="600"/>
      <c r="AY788" s="600"/>
      <c r="AZ788" s="600"/>
      <c r="BA788" s="600"/>
      <c r="BB788" s="600"/>
      <c r="BC788" s="600"/>
      <c r="BD788" s="600"/>
      <c r="BE788" s="600"/>
      <c r="BF788" s="600"/>
      <c r="BG788" s="600"/>
      <c r="BH788" s="600"/>
      <c r="BI788" s="600"/>
      <c r="BJ788" s="600"/>
      <c r="BK788" s="600"/>
      <c r="BL788" s="600"/>
      <c r="BM788" s="600"/>
      <c r="BN788" s="600"/>
      <c r="BO788" s="600"/>
    </row>
    <row r="789" spans="1:67" s="149" customFormat="1" ht="17.25" customHeight="1" hidden="1">
      <c r="A789" s="161" t="s">
        <v>622</v>
      </c>
      <c r="B789" s="511" t="s">
        <v>623</v>
      </c>
      <c r="H789" s="1345" t="s">
        <v>167</v>
      </c>
      <c r="I789" s="1346"/>
      <c r="J789" s="1346"/>
      <c r="K789" s="1346"/>
      <c r="L789" s="1346"/>
      <c r="M789" s="1346"/>
      <c r="N789" s="1345" t="s">
        <v>168</v>
      </c>
      <c r="O789" s="1346"/>
      <c r="P789" s="1346"/>
      <c r="Q789" s="1346"/>
      <c r="R789" s="1346"/>
      <c r="S789" s="1346"/>
      <c r="T789" s="504"/>
      <c r="U789" s="118"/>
      <c r="V789" s="148"/>
      <c r="AK789" s="123"/>
      <c r="AL789" s="123"/>
      <c r="AM789" s="123"/>
      <c r="AN789" s="123"/>
      <c r="AO789" s="123"/>
      <c r="AP789" s="123"/>
      <c r="AQ789" s="123"/>
      <c r="AR789" s="123"/>
      <c r="AS789" s="123"/>
      <c r="AT789" s="123"/>
      <c r="AU789" s="123"/>
      <c r="AV789" s="123"/>
      <c r="AW789" s="123"/>
      <c r="AX789" s="123"/>
      <c r="AY789" s="123"/>
      <c r="AZ789" s="123"/>
      <c r="BA789" s="123"/>
      <c r="BB789" s="123"/>
      <c r="BC789" s="123"/>
      <c r="BD789" s="123"/>
      <c r="BE789" s="123"/>
      <c r="BF789" s="123"/>
      <c r="BG789" s="123"/>
      <c r="BH789" s="123"/>
      <c r="BI789" s="123"/>
      <c r="BJ789" s="123"/>
      <c r="BK789" s="123"/>
      <c r="BL789" s="123"/>
      <c r="BM789" s="123"/>
      <c r="BN789" s="123"/>
      <c r="BO789" s="123"/>
    </row>
    <row r="790" spans="1:67" s="149" customFormat="1" ht="17.25" customHeight="1" hidden="1">
      <c r="A790" s="161"/>
      <c r="B790" s="511" t="s">
        <v>624</v>
      </c>
      <c r="H790" s="1352"/>
      <c r="I790" s="1352"/>
      <c r="J790" s="1352"/>
      <c r="K790" s="1352"/>
      <c r="L790" s="1352"/>
      <c r="M790" s="1352"/>
      <c r="N790" s="1352"/>
      <c r="O790" s="1352"/>
      <c r="P790" s="1352"/>
      <c r="Q790" s="1352"/>
      <c r="R790" s="1352"/>
      <c r="S790" s="1352"/>
      <c r="T790" s="504"/>
      <c r="U790" s="118"/>
      <c r="V790" s="148"/>
      <c r="AK790" s="123"/>
      <c r="AL790" s="123"/>
      <c r="AM790" s="123"/>
      <c r="AN790" s="123"/>
      <c r="AO790" s="123"/>
      <c r="AP790" s="123"/>
      <c r="AQ790" s="123"/>
      <c r="AR790" s="123"/>
      <c r="AS790" s="123"/>
      <c r="AT790" s="123"/>
      <c r="AU790" s="123"/>
      <c r="AV790" s="123"/>
      <c r="AW790" s="123"/>
      <c r="AX790" s="123"/>
      <c r="AY790" s="123"/>
      <c r="AZ790" s="123"/>
      <c r="BA790" s="123"/>
      <c r="BB790" s="123"/>
      <c r="BC790" s="123"/>
      <c r="BD790" s="123"/>
      <c r="BE790" s="123"/>
      <c r="BF790" s="123"/>
      <c r="BG790" s="123"/>
      <c r="BH790" s="123"/>
      <c r="BI790" s="123"/>
      <c r="BJ790" s="123"/>
      <c r="BK790" s="123"/>
      <c r="BL790" s="123"/>
      <c r="BM790" s="123"/>
      <c r="BN790" s="123"/>
      <c r="BO790" s="123"/>
    </row>
    <row r="791" spans="1:67" s="70" customFormat="1" ht="17.25" customHeight="1" hidden="1">
      <c r="A791" s="533"/>
      <c r="B791" s="70" t="s">
        <v>625</v>
      </c>
      <c r="H791" s="1351"/>
      <c r="I791" s="1351"/>
      <c r="J791" s="1351"/>
      <c r="K791" s="1351"/>
      <c r="L791" s="1351"/>
      <c r="M791" s="1351"/>
      <c r="N791" s="1351"/>
      <c r="O791" s="1351"/>
      <c r="P791" s="1351"/>
      <c r="Q791" s="1351"/>
      <c r="R791" s="1351"/>
      <c r="S791" s="1351"/>
      <c r="T791" s="526"/>
      <c r="U791" s="103"/>
      <c r="V791" s="527"/>
      <c r="AK791" s="600"/>
      <c r="AL791" s="600"/>
      <c r="AM791" s="600"/>
      <c r="AN791" s="600"/>
      <c r="AO791" s="600"/>
      <c r="AP791" s="600"/>
      <c r="AQ791" s="600"/>
      <c r="AR791" s="600"/>
      <c r="AS791" s="600"/>
      <c r="AT791" s="600"/>
      <c r="AU791" s="600"/>
      <c r="AV791" s="600"/>
      <c r="AW791" s="600"/>
      <c r="AX791" s="600"/>
      <c r="AY791" s="600"/>
      <c r="AZ791" s="600"/>
      <c r="BA791" s="600"/>
      <c r="BB791" s="600"/>
      <c r="BC791" s="600"/>
      <c r="BD791" s="600"/>
      <c r="BE791" s="600"/>
      <c r="BF791" s="600"/>
      <c r="BG791" s="600"/>
      <c r="BH791" s="600"/>
      <c r="BI791" s="600"/>
      <c r="BJ791" s="600"/>
      <c r="BK791" s="600"/>
      <c r="BL791" s="600"/>
      <c r="BM791" s="600"/>
      <c r="BN791" s="600"/>
      <c r="BO791" s="600"/>
    </row>
    <row r="792" spans="1:67" s="70" customFormat="1" ht="17.25" customHeight="1" hidden="1">
      <c r="A792" s="533"/>
      <c r="B792" s="70" t="s">
        <v>626</v>
      </c>
      <c r="H792" s="1351"/>
      <c r="I792" s="1351"/>
      <c r="J792" s="1351"/>
      <c r="K792" s="1351"/>
      <c r="L792" s="1351"/>
      <c r="M792" s="1351"/>
      <c r="N792" s="1351"/>
      <c r="O792" s="1351"/>
      <c r="P792" s="1351"/>
      <c r="Q792" s="1351"/>
      <c r="R792" s="1351"/>
      <c r="S792" s="1351"/>
      <c r="T792" s="526"/>
      <c r="U792" s="103"/>
      <c r="V792" s="527"/>
      <c r="AK792" s="600"/>
      <c r="AL792" s="600"/>
      <c r="AM792" s="600"/>
      <c r="AN792" s="600"/>
      <c r="AO792" s="600"/>
      <c r="AP792" s="600"/>
      <c r="AQ792" s="600"/>
      <c r="AR792" s="600"/>
      <c r="AS792" s="600"/>
      <c r="AT792" s="600"/>
      <c r="AU792" s="600"/>
      <c r="AV792" s="600"/>
      <c r="AW792" s="600"/>
      <c r="AX792" s="600"/>
      <c r="AY792" s="600"/>
      <c r="AZ792" s="600"/>
      <c r="BA792" s="600"/>
      <c r="BB792" s="600"/>
      <c r="BC792" s="600"/>
      <c r="BD792" s="600"/>
      <c r="BE792" s="600"/>
      <c r="BF792" s="600"/>
      <c r="BG792" s="600"/>
      <c r="BH792" s="600"/>
      <c r="BI792" s="600"/>
      <c r="BJ792" s="600"/>
      <c r="BK792" s="600"/>
      <c r="BL792" s="600"/>
      <c r="BM792" s="600"/>
      <c r="BN792" s="600"/>
      <c r="BO792" s="600"/>
    </row>
    <row r="793" spans="1:67" s="70" customFormat="1" ht="17.25" customHeight="1" hidden="1">
      <c r="A793" s="533"/>
      <c r="B793" s="70" t="s">
        <v>627</v>
      </c>
      <c r="H793" s="1351"/>
      <c r="I793" s="1351"/>
      <c r="J793" s="1351"/>
      <c r="K793" s="1351"/>
      <c r="L793" s="1351"/>
      <c r="M793" s="1351"/>
      <c r="N793" s="1351"/>
      <c r="O793" s="1351"/>
      <c r="P793" s="1351"/>
      <c r="Q793" s="1351"/>
      <c r="R793" s="1351"/>
      <c r="S793" s="1351"/>
      <c r="T793" s="526"/>
      <c r="U793" s="103"/>
      <c r="V793" s="527"/>
      <c r="AK793" s="600"/>
      <c r="AL793" s="600"/>
      <c r="AM793" s="600"/>
      <c r="AN793" s="600"/>
      <c r="AO793" s="600"/>
      <c r="AP793" s="600"/>
      <c r="AQ793" s="600"/>
      <c r="AR793" s="600"/>
      <c r="AS793" s="600"/>
      <c r="AT793" s="600"/>
      <c r="AU793" s="600"/>
      <c r="AV793" s="600"/>
      <c r="AW793" s="600"/>
      <c r="AX793" s="600"/>
      <c r="AY793" s="600"/>
      <c r="AZ793" s="600"/>
      <c r="BA793" s="600"/>
      <c r="BB793" s="600"/>
      <c r="BC793" s="600"/>
      <c r="BD793" s="600"/>
      <c r="BE793" s="600"/>
      <c r="BF793" s="600"/>
      <c r="BG793" s="600"/>
      <c r="BH793" s="600"/>
      <c r="BI793" s="600"/>
      <c r="BJ793" s="600"/>
      <c r="BK793" s="600"/>
      <c r="BL793" s="600"/>
      <c r="BM793" s="600"/>
      <c r="BN793" s="600"/>
      <c r="BO793" s="600"/>
    </row>
    <row r="794" spans="1:67" s="70" customFormat="1" ht="17.25" customHeight="1" hidden="1">
      <c r="A794" s="533"/>
      <c r="B794" s="70" t="s">
        <v>628</v>
      </c>
      <c r="H794" s="1351"/>
      <c r="I794" s="1351"/>
      <c r="J794" s="1351"/>
      <c r="K794" s="1351"/>
      <c r="L794" s="1351"/>
      <c r="M794" s="1351"/>
      <c r="N794" s="1351"/>
      <c r="O794" s="1351"/>
      <c r="P794" s="1351"/>
      <c r="Q794" s="1351"/>
      <c r="R794" s="1351"/>
      <c r="S794" s="1351"/>
      <c r="T794" s="526"/>
      <c r="U794" s="103"/>
      <c r="V794" s="527"/>
      <c r="AK794" s="600"/>
      <c r="AL794" s="600"/>
      <c r="AM794" s="600"/>
      <c r="AN794" s="600"/>
      <c r="AO794" s="600"/>
      <c r="AP794" s="600"/>
      <c r="AQ794" s="600"/>
      <c r="AR794" s="600"/>
      <c r="AS794" s="600"/>
      <c r="AT794" s="600"/>
      <c r="AU794" s="600"/>
      <c r="AV794" s="600"/>
      <c r="AW794" s="600"/>
      <c r="AX794" s="600"/>
      <c r="AY794" s="600"/>
      <c r="AZ794" s="600"/>
      <c r="BA794" s="600"/>
      <c r="BB794" s="600"/>
      <c r="BC794" s="600"/>
      <c r="BD794" s="600"/>
      <c r="BE794" s="600"/>
      <c r="BF794" s="600"/>
      <c r="BG794" s="600"/>
      <c r="BH794" s="600"/>
      <c r="BI794" s="600"/>
      <c r="BJ794" s="600"/>
      <c r="BK794" s="600"/>
      <c r="BL794" s="600"/>
      <c r="BM794" s="600"/>
      <c r="BN794" s="600"/>
      <c r="BO794" s="600"/>
    </row>
    <row r="795" spans="1:67" s="70" customFormat="1" ht="17.25" customHeight="1" hidden="1">
      <c r="A795" s="533"/>
      <c r="B795" s="70" t="s">
        <v>629</v>
      </c>
      <c r="H795" s="1351"/>
      <c r="I795" s="1351"/>
      <c r="J795" s="1351"/>
      <c r="K795" s="1351"/>
      <c r="L795" s="1351"/>
      <c r="M795" s="1351"/>
      <c r="N795" s="1351"/>
      <c r="O795" s="1351"/>
      <c r="P795" s="1351"/>
      <c r="Q795" s="1351"/>
      <c r="R795" s="1351"/>
      <c r="S795" s="1351"/>
      <c r="T795" s="526"/>
      <c r="U795" s="103"/>
      <c r="V795" s="527"/>
      <c r="AK795" s="600"/>
      <c r="AL795" s="600"/>
      <c r="AM795" s="600"/>
      <c r="AN795" s="600"/>
      <c r="AO795" s="600"/>
      <c r="AP795" s="600"/>
      <c r="AQ795" s="600"/>
      <c r="AR795" s="600"/>
      <c r="AS795" s="600"/>
      <c r="AT795" s="600"/>
      <c r="AU795" s="600"/>
      <c r="AV795" s="600"/>
      <c r="AW795" s="600"/>
      <c r="AX795" s="600"/>
      <c r="AY795" s="600"/>
      <c r="AZ795" s="600"/>
      <c r="BA795" s="600"/>
      <c r="BB795" s="600"/>
      <c r="BC795" s="600"/>
      <c r="BD795" s="600"/>
      <c r="BE795" s="600"/>
      <c r="BF795" s="600"/>
      <c r="BG795" s="600"/>
      <c r="BH795" s="600"/>
      <c r="BI795" s="600"/>
      <c r="BJ795" s="600"/>
      <c r="BK795" s="600"/>
      <c r="BL795" s="600"/>
      <c r="BM795" s="600"/>
      <c r="BN795" s="600"/>
      <c r="BO795" s="600"/>
    </row>
    <row r="796" spans="1:67" s="70" customFormat="1" ht="17.25" customHeight="1" hidden="1">
      <c r="A796" s="533"/>
      <c r="B796" s="70" t="s">
        <v>630</v>
      </c>
      <c r="H796" s="1351"/>
      <c r="I796" s="1351"/>
      <c r="J796" s="1351"/>
      <c r="K796" s="1351"/>
      <c r="L796" s="1351"/>
      <c r="M796" s="1351"/>
      <c r="N796" s="1351"/>
      <c r="O796" s="1351"/>
      <c r="P796" s="1351"/>
      <c r="Q796" s="1351"/>
      <c r="R796" s="1351"/>
      <c r="S796" s="1351"/>
      <c r="T796" s="526"/>
      <c r="U796" s="103"/>
      <c r="V796" s="527"/>
      <c r="AK796" s="600"/>
      <c r="AL796" s="600"/>
      <c r="AM796" s="600"/>
      <c r="AN796" s="600"/>
      <c r="AO796" s="600"/>
      <c r="AP796" s="600"/>
      <c r="AQ796" s="600"/>
      <c r="AR796" s="600"/>
      <c r="AS796" s="600"/>
      <c r="AT796" s="600"/>
      <c r="AU796" s="600"/>
      <c r="AV796" s="600"/>
      <c r="AW796" s="600"/>
      <c r="AX796" s="600"/>
      <c r="AY796" s="600"/>
      <c r="AZ796" s="600"/>
      <c r="BA796" s="600"/>
      <c r="BB796" s="600"/>
      <c r="BC796" s="600"/>
      <c r="BD796" s="600"/>
      <c r="BE796" s="600"/>
      <c r="BF796" s="600"/>
      <c r="BG796" s="600"/>
      <c r="BH796" s="600"/>
      <c r="BI796" s="600"/>
      <c r="BJ796" s="600"/>
      <c r="BK796" s="600"/>
      <c r="BL796" s="600"/>
      <c r="BM796" s="600"/>
      <c r="BN796" s="600"/>
      <c r="BO796" s="600"/>
    </row>
    <row r="797" spans="1:67" s="149" customFormat="1" ht="17.25" customHeight="1" hidden="1">
      <c r="A797" s="161" t="s">
        <v>631</v>
      </c>
      <c r="B797" s="511" t="s">
        <v>241</v>
      </c>
      <c r="H797" s="1351"/>
      <c r="I797" s="1351"/>
      <c r="J797" s="1351"/>
      <c r="K797" s="1351"/>
      <c r="L797" s="1351"/>
      <c r="M797" s="1351"/>
      <c r="N797" s="1351"/>
      <c r="O797" s="1351"/>
      <c r="P797" s="1351"/>
      <c r="Q797" s="1351"/>
      <c r="R797" s="1351"/>
      <c r="S797" s="1351"/>
      <c r="T797" s="504"/>
      <c r="U797" s="118"/>
      <c r="V797" s="148"/>
      <c r="AK797" s="123"/>
      <c r="AL797" s="123"/>
      <c r="AM797" s="123"/>
      <c r="AN797" s="123"/>
      <c r="AO797" s="123"/>
      <c r="AP797" s="123"/>
      <c r="AQ797" s="123"/>
      <c r="AR797" s="123"/>
      <c r="AS797" s="123"/>
      <c r="AT797" s="123"/>
      <c r="AU797" s="123"/>
      <c r="AV797" s="123"/>
      <c r="AW797" s="123"/>
      <c r="AX797" s="123"/>
      <c r="AY797" s="123"/>
      <c r="AZ797" s="123"/>
      <c r="BA797" s="123"/>
      <c r="BB797" s="123"/>
      <c r="BC797" s="123"/>
      <c r="BD797" s="123"/>
      <c r="BE797" s="123"/>
      <c r="BF797" s="123"/>
      <c r="BG797" s="123"/>
      <c r="BH797" s="123"/>
      <c r="BI797" s="123"/>
      <c r="BJ797" s="123"/>
      <c r="BK797" s="123"/>
      <c r="BL797" s="123"/>
      <c r="BM797" s="123"/>
      <c r="BN797" s="123"/>
      <c r="BO797" s="123"/>
    </row>
    <row r="798" spans="1:67" s="70" customFormat="1" ht="17.25" customHeight="1" hidden="1">
      <c r="A798" s="533"/>
      <c r="B798" s="70" t="s">
        <v>632</v>
      </c>
      <c r="H798" s="1351"/>
      <c r="I798" s="1351"/>
      <c r="J798" s="1351"/>
      <c r="K798" s="1351"/>
      <c r="L798" s="1351"/>
      <c r="M798" s="1351"/>
      <c r="N798" s="1351"/>
      <c r="O798" s="1351"/>
      <c r="P798" s="1351"/>
      <c r="Q798" s="1351"/>
      <c r="R798" s="1351"/>
      <c r="S798" s="1351"/>
      <c r="T798" s="526"/>
      <c r="U798" s="103"/>
      <c r="V798" s="527"/>
      <c r="AK798" s="600"/>
      <c r="AL798" s="600"/>
      <c r="AM798" s="600"/>
      <c r="AN798" s="600"/>
      <c r="AO798" s="600"/>
      <c r="AP798" s="600"/>
      <c r="AQ798" s="600"/>
      <c r="AR798" s="600"/>
      <c r="AS798" s="600"/>
      <c r="AT798" s="600"/>
      <c r="AU798" s="600"/>
      <c r="AV798" s="600"/>
      <c r="AW798" s="600"/>
      <c r="AX798" s="600"/>
      <c r="AY798" s="600"/>
      <c r="AZ798" s="600"/>
      <c r="BA798" s="600"/>
      <c r="BB798" s="600"/>
      <c r="BC798" s="600"/>
      <c r="BD798" s="600"/>
      <c r="BE798" s="600"/>
      <c r="BF798" s="600"/>
      <c r="BG798" s="600"/>
      <c r="BH798" s="600"/>
      <c r="BI798" s="600"/>
      <c r="BJ798" s="600"/>
      <c r="BK798" s="600"/>
      <c r="BL798" s="600"/>
      <c r="BM798" s="600"/>
      <c r="BN798" s="600"/>
      <c r="BO798" s="600"/>
    </row>
    <row r="799" spans="1:67" s="70" customFormat="1" ht="17.25" customHeight="1" hidden="1">
      <c r="A799" s="533"/>
      <c r="B799" s="70" t="s">
        <v>633</v>
      </c>
      <c r="H799" s="1351"/>
      <c r="I799" s="1351"/>
      <c r="J799" s="1351"/>
      <c r="K799" s="1351"/>
      <c r="L799" s="1351"/>
      <c r="M799" s="1351"/>
      <c r="N799" s="1351"/>
      <c r="O799" s="1351"/>
      <c r="P799" s="1351"/>
      <c r="Q799" s="1351"/>
      <c r="R799" s="1351"/>
      <c r="S799" s="1351"/>
      <c r="T799" s="526"/>
      <c r="U799" s="103"/>
      <c r="V799" s="527"/>
      <c r="AK799" s="600"/>
      <c r="AL799" s="600"/>
      <c r="AM799" s="600"/>
      <c r="AN799" s="600"/>
      <c r="AO799" s="600"/>
      <c r="AP799" s="600"/>
      <c r="AQ799" s="600"/>
      <c r="AR799" s="600"/>
      <c r="AS799" s="600"/>
      <c r="AT799" s="600"/>
      <c r="AU799" s="600"/>
      <c r="AV799" s="600"/>
      <c r="AW799" s="600"/>
      <c r="AX799" s="600"/>
      <c r="AY799" s="600"/>
      <c r="AZ799" s="600"/>
      <c r="BA799" s="600"/>
      <c r="BB799" s="600"/>
      <c r="BC799" s="600"/>
      <c r="BD799" s="600"/>
      <c r="BE799" s="600"/>
      <c r="BF799" s="600"/>
      <c r="BG799" s="600"/>
      <c r="BH799" s="600"/>
      <c r="BI799" s="600"/>
      <c r="BJ799" s="600"/>
      <c r="BK799" s="600"/>
      <c r="BL799" s="600"/>
      <c r="BM799" s="600"/>
      <c r="BN799" s="600"/>
      <c r="BO799" s="600"/>
    </row>
    <row r="800" spans="1:67" s="70" customFormat="1" ht="17.25" customHeight="1" hidden="1">
      <c r="A800" s="533"/>
      <c r="B800" s="70" t="s">
        <v>634</v>
      </c>
      <c r="H800" s="1351"/>
      <c r="I800" s="1351"/>
      <c r="J800" s="1351"/>
      <c r="K800" s="1351"/>
      <c r="L800" s="1351"/>
      <c r="M800" s="1351"/>
      <c r="N800" s="1351"/>
      <c r="O800" s="1351"/>
      <c r="P800" s="1351"/>
      <c r="Q800" s="1351"/>
      <c r="R800" s="1351"/>
      <c r="S800" s="1351"/>
      <c r="T800" s="526"/>
      <c r="U800" s="103"/>
      <c r="V800" s="527"/>
      <c r="AK800" s="600"/>
      <c r="AL800" s="600"/>
      <c r="AM800" s="600"/>
      <c r="AN800" s="600"/>
      <c r="AO800" s="600"/>
      <c r="AP800" s="600"/>
      <c r="AQ800" s="600"/>
      <c r="AR800" s="600"/>
      <c r="AS800" s="600"/>
      <c r="AT800" s="600"/>
      <c r="AU800" s="600"/>
      <c r="AV800" s="600"/>
      <c r="AW800" s="600"/>
      <c r="AX800" s="600"/>
      <c r="AY800" s="600"/>
      <c r="AZ800" s="600"/>
      <c r="BA800" s="600"/>
      <c r="BB800" s="600"/>
      <c r="BC800" s="600"/>
      <c r="BD800" s="600"/>
      <c r="BE800" s="600"/>
      <c r="BF800" s="600"/>
      <c r="BG800" s="600"/>
      <c r="BH800" s="600"/>
      <c r="BI800" s="600"/>
      <c r="BJ800" s="600"/>
      <c r="BK800" s="600"/>
      <c r="BL800" s="600"/>
      <c r="BM800" s="600"/>
      <c r="BN800" s="600"/>
      <c r="BO800" s="600"/>
    </row>
    <row r="801" spans="1:67" s="70" customFormat="1" ht="17.25" customHeight="1" hidden="1">
      <c r="A801" s="533"/>
      <c r="B801" s="70" t="s">
        <v>635</v>
      </c>
      <c r="H801" s="1351"/>
      <c r="I801" s="1351"/>
      <c r="J801" s="1351"/>
      <c r="K801" s="1351"/>
      <c r="L801" s="1351"/>
      <c r="M801" s="1351"/>
      <c r="N801" s="1351"/>
      <c r="O801" s="1351"/>
      <c r="P801" s="1351"/>
      <c r="Q801" s="1351"/>
      <c r="R801" s="1351"/>
      <c r="S801" s="1351"/>
      <c r="T801" s="526"/>
      <c r="U801" s="103"/>
      <c r="V801" s="527"/>
      <c r="AK801" s="600"/>
      <c r="AL801" s="600"/>
      <c r="AM801" s="600"/>
      <c r="AN801" s="600"/>
      <c r="AO801" s="600"/>
      <c r="AP801" s="600"/>
      <c r="AQ801" s="600"/>
      <c r="AR801" s="600"/>
      <c r="AS801" s="600"/>
      <c r="AT801" s="600"/>
      <c r="AU801" s="600"/>
      <c r="AV801" s="600"/>
      <c r="AW801" s="600"/>
      <c r="AX801" s="600"/>
      <c r="AY801" s="600"/>
      <c r="AZ801" s="600"/>
      <c r="BA801" s="600"/>
      <c r="BB801" s="600"/>
      <c r="BC801" s="600"/>
      <c r="BD801" s="600"/>
      <c r="BE801" s="600"/>
      <c r="BF801" s="600"/>
      <c r="BG801" s="600"/>
      <c r="BH801" s="600"/>
      <c r="BI801" s="600"/>
      <c r="BJ801" s="600"/>
      <c r="BK801" s="600"/>
      <c r="BL801" s="600"/>
      <c r="BM801" s="600"/>
      <c r="BN801" s="600"/>
      <c r="BO801" s="600"/>
    </row>
    <row r="802" spans="1:67" s="149" customFormat="1" ht="17.25" customHeight="1" hidden="1">
      <c r="A802" s="161" t="s">
        <v>636</v>
      </c>
      <c r="B802" s="511" t="s">
        <v>247</v>
      </c>
      <c r="H802" s="1353" t="s">
        <v>167</v>
      </c>
      <c r="I802" s="1354"/>
      <c r="J802" s="1354"/>
      <c r="K802" s="1354"/>
      <c r="L802" s="1354"/>
      <c r="M802" s="1354"/>
      <c r="N802" s="1353" t="s">
        <v>168</v>
      </c>
      <c r="O802" s="1354"/>
      <c r="P802" s="1354"/>
      <c r="Q802" s="1354"/>
      <c r="R802" s="1354"/>
      <c r="S802" s="1354"/>
      <c r="T802" s="504"/>
      <c r="U802" s="118"/>
      <c r="V802" s="148"/>
      <c r="AK802" s="123"/>
      <c r="AL802" s="123"/>
      <c r="AM802" s="123"/>
      <c r="AN802" s="123"/>
      <c r="AO802" s="123"/>
      <c r="AP802" s="123"/>
      <c r="AQ802" s="123"/>
      <c r="AR802" s="123"/>
      <c r="AS802" s="123"/>
      <c r="AT802" s="123"/>
      <c r="AU802" s="123"/>
      <c r="AV802" s="123"/>
      <c r="AW802" s="123"/>
      <c r="AX802" s="123"/>
      <c r="AY802" s="123"/>
      <c r="AZ802" s="123"/>
      <c r="BA802" s="123"/>
      <c r="BB802" s="123"/>
      <c r="BC802" s="123"/>
      <c r="BD802" s="123"/>
      <c r="BE802" s="123"/>
      <c r="BF802" s="123"/>
      <c r="BG802" s="123"/>
      <c r="BH802" s="123"/>
      <c r="BI802" s="123"/>
      <c r="BJ802" s="123"/>
      <c r="BK802" s="123"/>
      <c r="BL802" s="123"/>
      <c r="BM802" s="123"/>
      <c r="BN802" s="123"/>
      <c r="BO802" s="123"/>
    </row>
    <row r="803" spans="1:67" s="70" customFormat="1" ht="17.25" customHeight="1" hidden="1">
      <c r="A803" s="533"/>
      <c r="B803" s="70" t="s">
        <v>637</v>
      </c>
      <c r="H803" s="1351"/>
      <c r="I803" s="1351"/>
      <c r="J803" s="1351"/>
      <c r="K803" s="1351"/>
      <c r="L803" s="1351"/>
      <c r="M803" s="1351"/>
      <c r="N803" s="1351"/>
      <c r="O803" s="1351"/>
      <c r="P803" s="1351"/>
      <c r="Q803" s="1351"/>
      <c r="R803" s="1351"/>
      <c r="S803" s="1351"/>
      <c r="T803" s="526"/>
      <c r="U803" s="103"/>
      <c r="V803" s="527"/>
      <c r="AK803" s="600"/>
      <c r="AL803" s="600"/>
      <c r="AM803" s="600"/>
      <c r="AN803" s="600"/>
      <c r="AO803" s="600"/>
      <c r="AP803" s="600"/>
      <c r="AQ803" s="600"/>
      <c r="AR803" s="600"/>
      <c r="AS803" s="600"/>
      <c r="AT803" s="600"/>
      <c r="AU803" s="600"/>
      <c r="AV803" s="600"/>
      <c r="AW803" s="600"/>
      <c r="AX803" s="600"/>
      <c r="AY803" s="600"/>
      <c r="AZ803" s="600"/>
      <c r="BA803" s="600"/>
      <c r="BB803" s="600"/>
      <c r="BC803" s="600"/>
      <c r="BD803" s="600"/>
      <c r="BE803" s="600"/>
      <c r="BF803" s="600"/>
      <c r="BG803" s="600"/>
      <c r="BH803" s="600"/>
      <c r="BI803" s="600"/>
      <c r="BJ803" s="600"/>
      <c r="BK803" s="600"/>
      <c r="BL803" s="600"/>
      <c r="BM803" s="600"/>
      <c r="BN803" s="600"/>
      <c r="BO803" s="600"/>
    </row>
    <row r="804" spans="1:67" s="70" customFormat="1" ht="17.25" customHeight="1" hidden="1">
      <c r="A804" s="533"/>
      <c r="B804" s="571" t="s">
        <v>638</v>
      </c>
      <c r="H804" s="1351"/>
      <c r="I804" s="1351"/>
      <c r="J804" s="1351"/>
      <c r="K804" s="1351"/>
      <c r="L804" s="1351"/>
      <c r="M804" s="1351"/>
      <c r="N804" s="1351"/>
      <c r="O804" s="1351"/>
      <c r="P804" s="1351"/>
      <c r="Q804" s="1351"/>
      <c r="R804" s="1351"/>
      <c r="S804" s="1351"/>
      <c r="T804" s="526"/>
      <c r="U804" s="103"/>
      <c r="V804" s="527"/>
      <c r="AK804" s="600"/>
      <c r="AL804" s="600"/>
      <c r="AM804" s="600"/>
      <c r="AN804" s="600"/>
      <c r="AO804" s="600"/>
      <c r="AP804" s="600"/>
      <c r="AQ804" s="600"/>
      <c r="AR804" s="600"/>
      <c r="AS804" s="600"/>
      <c r="AT804" s="600"/>
      <c r="AU804" s="600"/>
      <c r="AV804" s="600"/>
      <c r="AW804" s="600"/>
      <c r="AX804" s="600"/>
      <c r="AY804" s="600"/>
      <c r="AZ804" s="600"/>
      <c r="BA804" s="600"/>
      <c r="BB804" s="600"/>
      <c r="BC804" s="600"/>
      <c r="BD804" s="600"/>
      <c r="BE804" s="600"/>
      <c r="BF804" s="600"/>
      <c r="BG804" s="600"/>
      <c r="BH804" s="600"/>
      <c r="BI804" s="600"/>
      <c r="BJ804" s="600"/>
      <c r="BK804" s="600"/>
      <c r="BL804" s="600"/>
      <c r="BM804" s="600"/>
      <c r="BN804" s="600"/>
      <c r="BO804" s="600"/>
    </row>
    <row r="805" spans="1:67" s="70" customFormat="1" ht="17.25" customHeight="1" hidden="1">
      <c r="A805" s="533"/>
      <c r="B805" s="70" t="s">
        <v>639</v>
      </c>
      <c r="H805" s="1351"/>
      <c r="I805" s="1351"/>
      <c r="J805" s="1351"/>
      <c r="K805" s="1351"/>
      <c r="L805" s="1351"/>
      <c r="M805" s="1351"/>
      <c r="N805" s="1351"/>
      <c r="O805" s="1351"/>
      <c r="P805" s="1351"/>
      <c r="Q805" s="1351"/>
      <c r="R805" s="1351"/>
      <c r="S805" s="1351"/>
      <c r="T805" s="526"/>
      <c r="U805" s="103"/>
      <c r="V805" s="527"/>
      <c r="AK805" s="600"/>
      <c r="AL805" s="600"/>
      <c r="AM805" s="600"/>
      <c r="AN805" s="600"/>
      <c r="AO805" s="600"/>
      <c r="AP805" s="600"/>
      <c r="AQ805" s="600"/>
      <c r="AR805" s="600"/>
      <c r="AS805" s="600"/>
      <c r="AT805" s="600"/>
      <c r="AU805" s="600"/>
      <c r="AV805" s="600"/>
      <c r="AW805" s="600"/>
      <c r="AX805" s="600"/>
      <c r="AY805" s="600"/>
      <c r="AZ805" s="600"/>
      <c r="BA805" s="600"/>
      <c r="BB805" s="600"/>
      <c r="BC805" s="600"/>
      <c r="BD805" s="600"/>
      <c r="BE805" s="600"/>
      <c r="BF805" s="600"/>
      <c r="BG805" s="600"/>
      <c r="BH805" s="600"/>
      <c r="BI805" s="600"/>
      <c r="BJ805" s="600"/>
      <c r="BK805" s="600"/>
      <c r="BL805" s="600"/>
      <c r="BM805" s="600"/>
      <c r="BN805" s="600"/>
      <c r="BO805" s="600"/>
    </row>
    <row r="806" spans="1:67" s="70" customFormat="1" ht="17.25" customHeight="1" hidden="1">
      <c r="A806" s="533"/>
      <c r="B806" s="70" t="s">
        <v>640</v>
      </c>
      <c r="H806" s="1351"/>
      <c r="I806" s="1351"/>
      <c r="J806" s="1351"/>
      <c r="K806" s="1351"/>
      <c r="L806" s="1351"/>
      <c r="M806" s="1351"/>
      <c r="N806" s="1351"/>
      <c r="O806" s="1351"/>
      <c r="P806" s="1351"/>
      <c r="Q806" s="1351"/>
      <c r="R806" s="1351"/>
      <c r="S806" s="1351"/>
      <c r="T806" s="526"/>
      <c r="U806" s="103"/>
      <c r="V806" s="527"/>
      <c r="AK806" s="600"/>
      <c r="AL806" s="600"/>
      <c r="AM806" s="600"/>
      <c r="AN806" s="600"/>
      <c r="AO806" s="600"/>
      <c r="AP806" s="600"/>
      <c r="AQ806" s="600"/>
      <c r="AR806" s="600"/>
      <c r="AS806" s="600"/>
      <c r="AT806" s="600"/>
      <c r="AU806" s="600"/>
      <c r="AV806" s="600"/>
      <c r="AW806" s="600"/>
      <c r="AX806" s="600"/>
      <c r="AY806" s="600"/>
      <c r="AZ806" s="600"/>
      <c r="BA806" s="600"/>
      <c r="BB806" s="600"/>
      <c r="BC806" s="600"/>
      <c r="BD806" s="600"/>
      <c r="BE806" s="600"/>
      <c r="BF806" s="600"/>
      <c r="BG806" s="600"/>
      <c r="BH806" s="600"/>
      <c r="BI806" s="600"/>
      <c r="BJ806" s="600"/>
      <c r="BK806" s="600"/>
      <c r="BL806" s="600"/>
      <c r="BM806" s="600"/>
      <c r="BN806" s="600"/>
      <c r="BO806" s="600"/>
    </row>
    <row r="807" spans="1:67" s="70" customFormat="1" ht="17.25" customHeight="1" hidden="1">
      <c r="A807" s="533"/>
      <c r="B807" s="70" t="s">
        <v>641</v>
      </c>
      <c r="H807" s="1351"/>
      <c r="I807" s="1351"/>
      <c r="J807" s="1351"/>
      <c r="K807" s="1351"/>
      <c r="L807" s="1351"/>
      <c r="M807" s="1351"/>
      <c r="N807" s="1351"/>
      <c r="O807" s="1351"/>
      <c r="P807" s="1351"/>
      <c r="Q807" s="1351"/>
      <c r="R807" s="1351"/>
      <c r="S807" s="1351"/>
      <c r="T807" s="526"/>
      <c r="U807" s="103"/>
      <c r="V807" s="527"/>
      <c r="AK807" s="600"/>
      <c r="AL807" s="600"/>
      <c r="AM807" s="600"/>
      <c r="AN807" s="600"/>
      <c r="AO807" s="600"/>
      <c r="AP807" s="600"/>
      <c r="AQ807" s="600"/>
      <c r="AR807" s="600"/>
      <c r="AS807" s="600"/>
      <c r="AT807" s="600"/>
      <c r="AU807" s="600"/>
      <c r="AV807" s="600"/>
      <c r="AW807" s="600"/>
      <c r="AX807" s="600"/>
      <c r="AY807" s="600"/>
      <c r="AZ807" s="600"/>
      <c r="BA807" s="600"/>
      <c r="BB807" s="600"/>
      <c r="BC807" s="600"/>
      <c r="BD807" s="600"/>
      <c r="BE807" s="600"/>
      <c r="BF807" s="600"/>
      <c r="BG807" s="600"/>
      <c r="BH807" s="600"/>
      <c r="BI807" s="600"/>
      <c r="BJ807" s="600"/>
      <c r="BK807" s="600"/>
      <c r="BL807" s="600"/>
      <c r="BM807" s="600"/>
      <c r="BN807" s="600"/>
      <c r="BO807" s="600"/>
    </row>
    <row r="808" spans="1:67" s="70" customFormat="1" ht="17.25" customHeight="1" hidden="1">
      <c r="A808" s="533"/>
      <c r="B808" s="70" t="s">
        <v>639</v>
      </c>
      <c r="H808" s="1351"/>
      <c r="I808" s="1351"/>
      <c r="J808" s="1351"/>
      <c r="K808" s="1351"/>
      <c r="L808" s="1351"/>
      <c r="M808" s="1351"/>
      <c r="N808" s="1351"/>
      <c r="O808" s="1351"/>
      <c r="P808" s="1351"/>
      <c r="Q808" s="1351"/>
      <c r="R808" s="1351"/>
      <c r="S808" s="1351"/>
      <c r="T808" s="526"/>
      <c r="U808" s="103"/>
      <c r="V808" s="527"/>
      <c r="AK808" s="600"/>
      <c r="AL808" s="600"/>
      <c r="AM808" s="600"/>
      <c r="AN808" s="600"/>
      <c r="AO808" s="600"/>
      <c r="AP808" s="600"/>
      <c r="AQ808" s="600"/>
      <c r="AR808" s="600"/>
      <c r="AS808" s="600"/>
      <c r="AT808" s="600"/>
      <c r="AU808" s="600"/>
      <c r="AV808" s="600"/>
      <c r="AW808" s="600"/>
      <c r="AX808" s="600"/>
      <c r="AY808" s="600"/>
      <c r="AZ808" s="600"/>
      <c r="BA808" s="600"/>
      <c r="BB808" s="600"/>
      <c r="BC808" s="600"/>
      <c r="BD808" s="600"/>
      <c r="BE808" s="600"/>
      <c r="BF808" s="600"/>
      <c r="BG808" s="600"/>
      <c r="BH808" s="600"/>
      <c r="BI808" s="600"/>
      <c r="BJ808" s="600"/>
      <c r="BK808" s="600"/>
      <c r="BL808" s="600"/>
      <c r="BM808" s="600"/>
      <c r="BN808" s="600"/>
      <c r="BO808" s="600"/>
    </row>
    <row r="809" spans="1:67" s="70" customFormat="1" ht="17.25" customHeight="1" hidden="1">
      <c r="A809" s="533"/>
      <c r="B809" s="70" t="s">
        <v>640</v>
      </c>
      <c r="H809" s="1351"/>
      <c r="I809" s="1351"/>
      <c r="J809" s="1351"/>
      <c r="K809" s="1351"/>
      <c r="L809" s="1351"/>
      <c r="M809" s="1351"/>
      <c r="N809" s="1351"/>
      <c r="O809" s="1351"/>
      <c r="P809" s="1351"/>
      <c r="Q809" s="1351"/>
      <c r="R809" s="1351"/>
      <c r="S809" s="1351"/>
      <c r="T809" s="526"/>
      <c r="U809" s="103"/>
      <c r="V809" s="527"/>
      <c r="AK809" s="600"/>
      <c r="AL809" s="600"/>
      <c r="AM809" s="600"/>
      <c r="AN809" s="600"/>
      <c r="AO809" s="600"/>
      <c r="AP809" s="600"/>
      <c r="AQ809" s="600"/>
      <c r="AR809" s="600"/>
      <c r="AS809" s="600"/>
      <c r="AT809" s="600"/>
      <c r="AU809" s="600"/>
      <c r="AV809" s="600"/>
      <c r="AW809" s="600"/>
      <c r="AX809" s="600"/>
      <c r="AY809" s="600"/>
      <c r="AZ809" s="600"/>
      <c r="BA809" s="600"/>
      <c r="BB809" s="600"/>
      <c r="BC809" s="600"/>
      <c r="BD809" s="600"/>
      <c r="BE809" s="600"/>
      <c r="BF809" s="600"/>
      <c r="BG809" s="600"/>
      <c r="BH809" s="600"/>
      <c r="BI809" s="600"/>
      <c r="BJ809" s="600"/>
      <c r="BK809" s="600"/>
      <c r="BL809" s="600"/>
      <c r="BM809" s="600"/>
      <c r="BN809" s="600"/>
      <c r="BO809" s="600"/>
    </row>
    <row r="810" spans="1:67" s="70" customFormat="1" ht="17.25" customHeight="1" hidden="1">
      <c r="A810" s="533"/>
      <c r="B810" s="70" t="s">
        <v>642</v>
      </c>
      <c r="H810" s="1351"/>
      <c r="I810" s="1351"/>
      <c r="J810" s="1351"/>
      <c r="K810" s="1351"/>
      <c r="L810" s="1351"/>
      <c r="M810" s="1351"/>
      <c r="N810" s="1351"/>
      <c r="O810" s="1351"/>
      <c r="P810" s="1351"/>
      <c r="Q810" s="1351"/>
      <c r="R810" s="1351"/>
      <c r="S810" s="1351"/>
      <c r="T810" s="526"/>
      <c r="U810" s="103"/>
      <c r="V810" s="527"/>
      <c r="AK810" s="600"/>
      <c r="AL810" s="600"/>
      <c r="AM810" s="600"/>
      <c r="AN810" s="600"/>
      <c r="AO810" s="600"/>
      <c r="AP810" s="600"/>
      <c r="AQ810" s="600"/>
      <c r="AR810" s="600"/>
      <c r="AS810" s="600"/>
      <c r="AT810" s="600"/>
      <c r="AU810" s="600"/>
      <c r="AV810" s="600"/>
      <c r="AW810" s="600"/>
      <c r="AX810" s="600"/>
      <c r="AY810" s="600"/>
      <c r="AZ810" s="600"/>
      <c r="BA810" s="600"/>
      <c r="BB810" s="600"/>
      <c r="BC810" s="600"/>
      <c r="BD810" s="600"/>
      <c r="BE810" s="600"/>
      <c r="BF810" s="600"/>
      <c r="BG810" s="600"/>
      <c r="BH810" s="600"/>
      <c r="BI810" s="600"/>
      <c r="BJ810" s="600"/>
      <c r="BK810" s="600"/>
      <c r="BL810" s="600"/>
      <c r="BM810" s="600"/>
      <c r="BN810" s="600"/>
      <c r="BO810" s="600"/>
    </row>
    <row r="811" spans="1:67" s="70" customFormat="1" ht="17.25" customHeight="1" hidden="1">
      <c r="A811" s="533"/>
      <c r="B811" s="70" t="s">
        <v>639</v>
      </c>
      <c r="H811" s="1351"/>
      <c r="I811" s="1351"/>
      <c r="J811" s="1351"/>
      <c r="K811" s="1351"/>
      <c r="L811" s="1351"/>
      <c r="M811" s="1351"/>
      <c r="N811" s="1351"/>
      <c r="O811" s="1351"/>
      <c r="P811" s="1351"/>
      <c r="Q811" s="1351"/>
      <c r="R811" s="1351"/>
      <c r="S811" s="1351"/>
      <c r="T811" s="526"/>
      <c r="U811" s="103"/>
      <c r="V811" s="527"/>
      <c r="AK811" s="600"/>
      <c r="AL811" s="600"/>
      <c r="AM811" s="600"/>
      <c r="AN811" s="600"/>
      <c r="AO811" s="600"/>
      <c r="AP811" s="600"/>
      <c r="AQ811" s="600"/>
      <c r="AR811" s="600"/>
      <c r="AS811" s="600"/>
      <c r="AT811" s="600"/>
      <c r="AU811" s="600"/>
      <c r="AV811" s="600"/>
      <c r="AW811" s="600"/>
      <c r="AX811" s="600"/>
      <c r="AY811" s="600"/>
      <c r="AZ811" s="600"/>
      <c r="BA811" s="600"/>
      <c r="BB811" s="600"/>
      <c r="BC811" s="600"/>
      <c r="BD811" s="600"/>
      <c r="BE811" s="600"/>
      <c r="BF811" s="600"/>
      <c r="BG811" s="600"/>
      <c r="BH811" s="600"/>
      <c r="BI811" s="600"/>
      <c r="BJ811" s="600"/>
      <c r="BK811" s="600"/>
      <c r="BL811" s="600"/>
      <c r="BM811" s="600"/>
      <c r="BN811" s="600"/>
      <c r="BO811" s="600"/>
    </row>
    <row r="812" spans="1:67" s="70" customFormat="1" ht="17.25" customHeight="1" hidden="1">
      <c r="A812" s="533"/>
      <c r="B812" s="70" t="s">
        <v>640</v>
      </c>
      <c r="H812" s="1351"/>
      <c r="I812" s="1351"/>
      <c r="J812" s="1351"/>
      <c r="K812" s="1351"/>
      <c r="L812" s="1351"/>
      <c r="M812" s="1351"/>
      <c r="N812" s="1351"/>
      <c r="O812" s="1351"/>
      <c r="P812" s="1351"/>
      <c r="Q812" s="1351"/>
      <c r="R812" s="1351"/>
      <c r="S812" s="1351"/>
      <c r="T812" s="526"/>
      <c r="U812" s="103"/>
      <c r="V812" s="527"/>
      <c r="AK812" s="600"/>
      <c r="AL812" s="600"/>
      <c r="AM812" s="600"/>
      <c r="AN812" s="600"/>
      <c r="AO812" s="600"/>
      <c r="AP812" s="600"/>
      <c r="AQ812" s="600"/>
      <c r="AR812" s="600"/>
      <c r="AS812" s="600"/>
      <c r="AT812" s="600"/>
      <c r="AU812" s="600"/>
      <c r="AV812" s="600"/>
      <c r="AW812" s="600"/>
      <c r="AX812" s="600"/>
      <c r="AY812" s="600"/>
      <c r="AZ812" s="600"/>
      <c r="BA812" s="600"/>
      <c r="BB812" s="600"/>
      <c r="BC812" s="600"/>
      <c r="BD812" s="600"/>
      <c r="BE812" s="600"/>
      <c r="BF812" s="600"/>
      <c r="BG812" s="600"/>
      <c r="BH812" s="600"/>
      <c r="BI812" s="600"/>
      <c r="BJ812" s="600"/>
      <c r="BK812" s="600"/>
      <c r="BL812" s="600"/>
      <c r="BM812" s="600"/>
      <c r="BN812" s="600"/>
      <c r="BO812" s="600"/>
    </row>
    <row r="813" spans="1:67" s="70" customFormat="1" ht="17.25" customHeight="1" hidden="1">
      <c r="A813" s="533"/>
      <c r="H813" s="1351"/>
      <c r="I813" s="1351"/>
      <c r="J813" s="1351"/>
      <c r="K813" s="1351"/>
      <c r="L813" s="1351"/>
      <c r="M813" s="1351"/>
      <c r="N813" s="1351"/>
      <c r="O813" s="1351"/>
      <c r="P813" s="1351"/>
      <c r="Q813" s="1351"/>
      <c r="R813" s="1351"/>
      <c r="S813" s="1351"/>
      <c r="T813" s="526"/>
      <c r="U813" s="103"/>
      <c r="V813" s="527"/>
      <c r="AK813" s="600"/>
      <c r="AL813" s="600"/>
      <c r="AM813" s="600"/>
      <c r="AN813" s="600"/>
      <c r="AO813" s="600"/>
      <c r="AP813" s="600"/>
      <c r="AQ813" s="600"/>
      <c r="AR813" s="600"/>
      <c r="AS813" s="600"/>
      <c r="AT813" s="600"/>
      <c r="AU813" s="600"/>
      <c r="AV813" s="600"/>
      <c r="AW813" s="600"/>
      <c r="AX813" s="600"/>
      <c r="AY813" s="600"/>
      <c r="AZ813" s="600"/>
      <c r="BA813" s="600"/>
      <c r="BB813" s="600"/>
      <c r="BC813" s="600"/>
      <c r="BD813" s="600"/>
      <c r="BE813" s="600"/>
      <c r="BF813" s="600"/>
      <c r="BG813" s="600"/>
      <c r="BH813" s="600"/>
      <c r="BI813" s="600"/>
      <c r="BJ813" s="600"/>
      <c r="BK813" s="600"/>
      <c r="BL813" s="600"/>
      <c r="BM813" s="600"/>
      <c r="BN813" s="600"/>
      <c r="BO813" s="600"/>
    </row>
    <row r="814" spans="1:67" s="70" customFormat="1" ht="17.25" customHeight="1" hidden="1">
      <c r="A814" s="533"/>
      <c r="B814" s="511" t="s">
        <v>643</v>
      </c>
      <c r="H814" s="1351"/>
      <c r="I814" s="1351"/>
      <c r="J814" s="1351"/>
      <c r="K814" s="1351"/>
      <c r="L814" s="1351"/>
      <c r="M814" s="1351"/>
      <c r="N814" s="1351"/>
      <c r="O814" s="1351"/>
      <c r="P814" s="1351"/>
      <c r="Q814" s="1351"/>
      <c r="R814" s="1351"/>
      <c r="S814" s="1351"/>
      <c r="T814" s="526"/>
      <c r="U814" s="103"/>
      <c r="V814" s="527"/>
      <c r="AK814" s="600"/>
      <c r="AL814" s="600"/>
      <c r="AM814" s="600"/>
      <c r="AN814" s="600"/>
      <c r="AO814" s="600"/>
      <c r="AP814" s="600"/>
      <c r="AQ814" s="600"/>
      <c r="AR814" s="600"/>
      <c r="AS814" s="600"/>
      <c r="AT814" s="600"/>
      <c r="AU814" s="600"/>
      <c r="AV814" s="600"/>
      <c r="AW814" s="600"/>
      <c r="AX814" s="600"/>
      <c r="AY814" s="600"/>
      <c r="AZ814" s="600"/>
      <c r="BA814" s="600"/>
      <c r="BB814" s="600"/>
      <c r="BC814" s="600"/>
      <c r="BD814" s="600"/>
      <c r="BE814" s="600"/>
      <c r="BF814" s="600"/>
      <c r="BG814" s="600"/>
      <c r="BH814" s="600"/>
      <c r="BI814" s="600"/>
      <c r="BJ814" s="600"/>
      <c r="BK814" s="600"/>
      <c r="BL814" s="600"/>
      <c r="BM814" s="600"/>
      <c r="BN814" s="600"/>
      <c r="BO814" s="600"/>
    </row>
    <row r="815" spans="1:67" s="149" customFormat="1" ht="17.25" customHeight="1" hidden="1">
      <c r="A815" s="161" t="s">
        <v>644</v>
      </c>
      <c r="B815" s="511" t="s">
        <v>645</v>
      </c>
      <c r="H815" s="1351"/>
      <c r="I815" s="1351"/>
      <c r="J815" s="1351"/>
      <c r="K815" s="1351"/>
      <c r="L815" s="1351"/>
      <c r="M815" s="1351"/>
      <c r="N815" s="1351"/>
      <c r="O815" s="1351"/>
      <c r="P815" s="1351"/>
      <c r="Q815" s="1351"/>
      <c r="R815" s="1351"/>
      <c r="S815" s="1351"/>
      <c r="T815" s="504"/>
      <c r="U815" s="118"/>
      <c r="V815" s="148"/>
      <c r="AK815" s="123"/>
      <c r="AL815" s="123"/>
      <c r="AM815" s="123"/>
      <c r="AN815" s="123"/>
      <c r="AO815" s="123"/>
      <c r="AP815" s="123"/>
      <c r="AQ815" s="123"/>
      <c r="AR815" s="123"/>
      <c r="AS815" s="123"/>
      <c r="AT815" s="123"/>
      <c r="AU815" s="123"/>
      <c r="AV815" s="123"/>
      <c r="AW815" s="123"/>
      <c r="AX815" s="123"/>
      <c r="AY815" s="123"/>
      <c r="AZ815" s="123"/>
      <c r="BA815" s="123"/>
      <c r="BB815" s="123"/>
      <c r="BC815" s="123"/>
      <c r="BD815" s="123"/>
      <c r="BE815" s="123"/>
      <c r="BF815" s="123"/>
      <c r="BG815" s="123"/>
      <c r="BH815" s="123"/>
      <c r="BI815" s="123"/>
      <c r="BJ815" s="123"/>
      <c r="BK815" s="123"/>
      <c r="BL815" s="123"/>
      <c r="BM815" s="123"/>
      <c r="BN815" s="123"/>
      <c r="BO815" s="123"/>
    </row>
    <row r="816" spans="1:67" s="70" customFormat="1" ht="17.25" customHeight="1" hidden="1">
      <c r="A816" s="533"/>
      <c r="B816" s="70" t="s">
        <v>646</v>
      </c>
      <c r="H816" s="1351"/>
      <c r="I816" s="1351"/>
      <c r="J816" s="1351"/>
      <c r="K816" s="1351"/>
      <c r="L816" s="1351"/>
      <c r="M816" s="1351"/>
      <c r="N816" s="1351"/>
      <c r="O816" s="1351"/>
      <c r="P816" s="1351"/>
      <c r="Q816" s="1351"/>
      <c r="R816" s="1351"/>
      <c r="S816" s="1351"/>
      <c r="T816" s="526"/>
      <c r="U816" s="103"/>
      <c r="V816" s="527"/>
      <c r="AK816" s="600"/>
      <c r="AL816" s="600"/>
      <c r="AM816" s="600"/>
      <c r="AN816" s="600"/>
      <c r="AO816" s="600"/>
      <c r="AP816" s="600"/>
      <c r="AQ816" s="600"/>
      <c r="AR816" s="600"/>
      <c r="AS816" s="600"/>
      <c r="AT816" s="600"/>
      <c r="AU816" s="600"/>
      <c r="AV816" s="600"/>
      <c r="AW816" s="600"/>
      <c r="AX816" s="600"/>
      <c r="AY816" s="600"/>
      <c r="AZ816" s="600"/>
      <c r="BA816" s="600"/>
      <c r="BB816" s="600"/>
      <c r="BC816" s="600"/>
      <c r="BD816" s="600"/>
      <c r="BE816" s="600"/>
      <c r="BF816" s="600"/>
      <c r="BG816" s="600"/>
      <c r="BH816" s="600"/>
      <c r="BI816" s="600"/>
      <c r="BJ816" s="600"/>
      <c r="BK816" s="600"/>
      <c r="BL816" s="600"/>
      <c r="BM816" s="600"/>
      <c r="BN816" s="600"/>
      <c r="BO816" s="600"/>
    </row>
    <row r="817" spans="1:67" s="70" customFormat="1" ht="17.25" customHeight="1" hidden="1">
      <c r="A817" s="533"/>
      <c r="H817" s="570"/>
      <c r="I817" s="570"/>
      <c r="J817" s="570"/>
      <c r="K817" s="570"/>
      <c r="L817" s="570"/>
      <c r="M817" s="570"/>
      <c r="N817" s="570"/>
      <c r="O817" s="570"/>
      <c r="P817" s="570"/>
      <c r="Q817" s="570"/>
      <c r="R817" s="570"/>
      <c r="S817" s="570"/>
      <c r="T817" s="526"/>
      <c r="U817" s="103"/>
      <c r="V817" s="527"/>
      <c r="AK817" s="600"/>
      <c r="AL817" s="600"/>
      <c r="AM817" s="600"/>
      <c r="AN817" s="600"/>
      <c r="AO817" s="600"/>
      <c r="AP817" s="600"/>
      <c r="AQ817" s="600"/>
      <c r="AR817" s="600"/>
      <c r="AS817" s="600"/>
      <c r="AT817" s="600"/>
      <c r="AU817" s="600"/>
      <c r="AV817" s="600"/>
      <c r="AW817" s="600"/>
      <c r="AX817" s="600"/>
      <c r="AY817" s="600"/>
      <c r="AZ817" s="600"/>
      <c r="BA817" s="600"/>
      <c r="BB817" s="600"/>
      <c r="BC817" s="600"/>
      <c r="BD817" s="600"/>
      <c r="BE817" s="600"/>
      <c r="BF817" s="600"/>
      <c r="BG817" s="600"/>
      <c r="BH817" s="600"/>
      <c r="BI817" s="600"/>
      <c r="BJ817" s="600"/>
      <c r="BK817" s="600"/>
      <c r="BL817" s="600"/>
      <c r="BM817" s="600"/>
      <c r="BN817" s="600"/>
      <c r="BO817" s="600"/>
    </row>
    <row r="818" spans="1:67" s="149" customFormat="1" ht="17.25" customHeight="1" hidden="1">
      <c r="A818" s="161" t="s">
        <v>647</v>
      </c>
      <c r="B818" s="511" t="s">
        <v>648</v>
      </c>
      <c r="H818" s="515"/>
      <c r="I818" s="515"/>
      <c r="J818" s="515"/>
      <c r="K818" s="515"/>
      <c r="L818" s="515"/>
      <c r="M818" s="515"/>
      <c r="N818" s="515"/>
      <c r="O818" s="515"/>
      <c r="P818" s="515"/>
      <c r="Q818" s="515"/>
      <c r="R818" s="515"/>
      <c r="S818" s="515"/>
      <c r="T818" s="504"/>
      <c r="U818" s="118"/>
      <c r="V818" s="148"/>
      <c r="AK818" s="123"/>
      <c r="AL818" s="123"/>
      <c r="AM818" s="123"/>
      <c r="AN818" s="123"/>
      <c r="AO818" s="123"/>
      <c r="AP818" s="123"/>
      <c r="AQ818" s="123"/>
      <c r="AR818" s="123"/>
      <c r="AS818" s="123"/>
      <c r="AT818" s="123"/>
      <c r="AU818" s="123"/>
      <c r="AV818" s="123"/>
      <c r="AW818" s="123"/>
      <c r="AX818" s="123"/>
      <c r="AY818" s="123"/>
      <c r="AZ818" s="123"/>
      <c r="BA818" s="123"/>
      <c r="BB818" s="123"/>
      <c r="BC818" s="123"/>
      <c r="BD818" s="123"/>
      <c r="BE818" s="123"/>
      <c r="BF818" s="123"/>
      <c r="BG818" s="123"/>
      <c r="BH818" s="123"/>
      <c r="BI818" s="123"/>
      <c r="BJ818" s="123"/>
      <c r="BK818" s="123"/>
      <c r="BL818" s="123"/>
      <c r="BM818" s="123"/>
      <c r="BN818" s="123"/>
      <c r="BO818" s="123"/>
    </row>
    <row r="819" spans="1:67" s="70" customFormat="1" ht="17.25" customHeight="1" hidden="1">
      <c r="A819" s="533"/>
      <c r="H819" s="570"/>
      <c r="I819" s="570"/>
      <c r="J819" s="570"/>
      <c r="K819" s="570"/>
      <c r="L819" s="570"/>
      <c r="M819" s="570"/>
      <c r="N819" s="570"/>
      <c r="O819" s="570"/>
      <c r="P819" s="570"/>
      <c r="Q819" s="570"/>
      <c r="R819" s="570"/>
      <c r="S819" s="570"/>
      <c r="T819" s="526"/>
      <c r="U819" s="103"/>
      <c r="V819" s="527"/>
      <c r="AK819" s="600"/>
      <c r="AL819" s="600"/>
      <c r="AM819" s="600"/>
      <c r="AN819" s="600"/>
      <c r="AO819" s="600"/>
      <c r="AP819" s="600"/>
      <c r="AQ819" s="600"/>
      <c r="AR819" s="600"/>
      <c r="AS819" s="600"/>
      <c r="AT819" s="600"/>
      <c r="AU819" s="600"/>
      <c r="AV819" s="600"/>
      <c r="AW819" s="600"/>
      <c r="AX819" s="600"/>
      <c r="AY819" s="600"/>
      <c r="AZ819" s="600"/>
      <c r="BA819" s="600"/>
      <c r="BB819" s="600"/>
      <c r="BC819" s="600"/>
      <c r="BD819" s="600"/>
      <c r="BE819" s="600"/>
      <c r="BF819" s="600"/>
      <c r="BG819" s="600"/>
      <c r="BH819" s="600"/>
      <c r="BI819" s="600"/>
      <c r="BJ819" s="600"/>
      <c r="BK819" s="600"/>
      <c r="BL819" s="600"/>
      <c r="BM819" s="600"/>
      <c r="BN819" s="600"/>
      <c r="BO819" s="600"/>
    </row>
    <row r="820" spans="1:67" s="149" customFormat="1" ht="17.25" customHeight="1" hidden="1">
      <c r="A820" s="161" t="s">
        <v>649</v>
      </c>
      <c r="B820" s="511" t="s">
        <v>650</v>
      </c>
      <c r="H820" s="515"/>
      <c r="I820" s="515"/>
      <c r="J820" s="515"/>
      <c r="K820" s="515"/>
      <c r="L820" s="515"/>
      <c r="M820" s="515"/>
      <c r="N820" s="515"/>
      <c r="O820" s="515"/>
      <c r="P820" s="515"/>
      <c r="Q820" s="515"/>
      <c r="R820" s="515"/>
      <c r="S820" s="515"/>
      <c r="T820" s="504"/>
      <c r="U820" s="118"/>
      <c r="V820" s="148"/>
      <c r="AK820" s="123"/>
      <c r="AL820" s="123"/>
      <c r="AM820" s="123"/>
      <c r="AN820" s="123"/>
      <c r="AO820" s="123"/>
      <c r="AP820" s="123"/>
      <c r="AQ820" s="123"/>
      <c r="AR820" s="123"/>
      <c r="AS820" s="123"/>
      <c r="AT820" s="123"/>
      <c r="AU820" s="123"/>
      <c r="AV820" s="123"/>
      <c r="AW820" s="123"/>
      <c r="AX820" s="123"/>
      <c r="AY820" s="123"/>
      <c r="AZ820" s="123"/>
      <c r="BA820" s="123"/>
      <c r="BB820" s="123"/>
      <c r="BC820" s="123"/>
      <c r="BD820" s="123"/>
      <c r="BE820" s="123"/>
      <c r="BF820" s="123"/>
      <c r="BG820" s="123"/>
      <c r="BH820" s="123"/>
      <c r="BI820" s="123"/>
      <c r="BJ820" s="123"/>
      <c r="BK820" s="123"/>
      <c r="BL820" s="123"/>
      <c r="BM820" s="123"/>
      <c r="BN820" s="123"/>
      <c r="BO820" s="123"/>
    </row>
    <row r="821" spans="1:67" s="149" customFormat="1" ht="17.25" customHeight="1" hidden="1">
      <c r="A821" s="161"/>
      <c r="B821" s="511" t="s">
        <v>651</v>
      </c>
      <c r="H821" s="515"/>
      <c r="I821" s="515"/>
      <c r="J821" s="515"/>
      <c r="K821" s="515"/>
      <c r="L821" s="515"/>
      <c r="M821" s="515"/>
      <c r="N821" s="515"/>
      <c r="O821" s="515"/>
      <c r="P821" s="515"/>
      <c r="Q821" s="515"/>
      <c r="R821" s="515"/>
      <c r="S821" s="515"/>
      <c r="T821" s="504"/>
      <c r="U821" s="118"/>
      <c r="V821" s="148"/>
      <c r="AK821" s="123"/>
      <c r="AL821" s="123"/>
      <c r="AM821" s="123"/>
      <c r="AN821" s="123"/>
      <c r="AO821" s="123"/>
      <c r="AP821" s="123"/>
      <c r="AQ821" s="123"/>
      <c r="AR821" s="123"/>
      <c r="AS821" s="123"/>
      <c r="AT821" s="123"/>
      <c r="AU821" s="123"/>
      <c r="AV821" s="123"/>
      <c r="AW821" s="123"/>
      <c r="AX821" s="123"/>
      <c r="AY821" s="123"/>
      <c r="AZ821" s="123"/>
      <c r="BA821" s="123"/>
      <c r="BB821" s="123"/>
      <c r="BC821" s="123"/>
      <c r="BD821" s="123"/>
      <c r="BE821" s="123"/>
      <c r="BF821" s="123"/>
      <c r="BG821" s="123"/>
      <c r="BH821" s="123"/>
      <c r="BI821" s="123"/>
      <c r="BJ821" s="123"/>
      <c r="BK821" s="123"/>
      <c r="BL821" s="123"/>
      <c r="BM821" s="123"/>
      <c r="BN821" s="123"/>
      <c r="BO821" s="123"/>
    </row>
    <row r="822" spans="1:67" s="70" customFormat="1" ht="17.25" customHeight="1" hidden="1">
      <c r="A822" s="533"/>
      <c r="H822" s="570"/>
      <c r="I822" s="570"/>
      <c r="J822" s="570"/>
      <c r="K822" s="570"/>
      <c r="L822" s="570"/>
      <c r="M822" s="570"/>
      <c r="N822" s="570"/>
      <c r="O822" s="570"/>
      <c r="P822" s="570"/>
      <c r="Q822" s="570"/>
      <c r="R822" s="570"/>
      <c r="S822" s="570"/>
      <c r="T822" s="526"/>
      <c r="U822" s="103"/>
      <c r="V822" s="527"/>
      <c r="AK822" s="600"/>
      <c r="AL822" s="600"/>
      <c r="AM822" s="600"/>
      <c r="AN822" s="600"/>
      <c r="AO822" s="600"/>
      <c r="AP822" s="600"/>
      <c r="AQ822" s="600"/>
      <c r="AR822" s="600"/>
      <c r="AS822" s="600"/>
      <c r="AT822" s="600"/>
      <c r="AU822" s="600"/>
      <c r="AV822" s="600"/>
      <c r="AW822" s="600"/>
      <c r="AX822" s="600"/>
      <c r="AY822" s="600"/>
      <c r="AZ822" s="600"/>
      <c r="BA822" s="600"/>
      <c r="BB822" s="600"/>
      <c r="BC822" s="600"/>
      <c r="BD822" s="600"/>
      <c r="BE822" s="600"/>
      <c r="BF822" s="600"/>
      <c r="BG822" s="600"/>
      <c r="BH822" s="600"/>
      <c r="BI822" s="600"/>
      <c r="BJ822" s="600"/>
      <c r="BK822" s="600"/>
      <c r="BL822" s="600"/>
      <c r="BM822" s="600"/>
      <c r="BN822" s="600"/>
      <c r="BO822" s="600"/>
    </row>
    <row r="823" spans="1:67" s="149" customFormat="1" ht="17.25" customHeight="1" hidden="1">
      <c r="A823" s="161">
        <v>22</v>
      </c>
      <c r="B823" s="511" t="s">
        <v>652</v>
      </c>
      <c r="H823" s="1353" t="s">
        <v>167</v>
      </c>
      <c r="I823" s="1354"/>
      <c r="J823" s="1354"/>
      <c r="K823" s="1354"/>
      <c r="L823" s="1354"/>
      <c r="M823" s="1354"/>
      <c r="N823" s="1353" t="s">
        <v>168</v>
      </c>
      <c r="O823" s="1354"/>
      <c r="P823" s="1354"/>
      <c r="Q823" s="1354"/>
      <c r="R823" s="1354"/>
      <c r="S823" s="1354"/>
      <c r="T823" s="504"/>
      <c r="U823" s="118"/>
      <c r="V823" s="148"/>
      <c r="AK823" s="123"/>
      <c r="AL823" s="123"/>
      <c r="AM823" s="123"/>
      <c r="AN823" s="123"/>
      <c r="AO823" s="123"/>
      <c r="AP823" s="123"/>
      <c r="AQ823" s="123"/>
      <c r="AR823" s="123"/>
      <c r="AS823" s="123"/>
      <c r="AT823" s="123"/>
      <c r="AU823" s="123"/>
      <c r="AV823" s="123"/>
      <c r="AW823" s="123"/>
      <c r="AX823" s="123"/>
      <c r="AY823" s="123"/>
      <c r="AZ823" s="123"/>
      <c r="BA823" s="123"/>
      <c r="BB823" s="123"/>
      <c r="BC823" s="123"/>
      <c r="BD823" s="123"/>
      <c r="BE823" s="123"/>
      <c r="BF823" s="123"/>
      <c r="BG823" s="123"/>
      <c r="BH823" s="123"/>
      <c r="BI823" s="123"/>
      <c r="BJ823" s="123"/>
      <c r="BK823" s="123"/>
      <c r="BL823" s="123"/>
      <c r="BM823" s="123"/>
      <c r="BN823" s="123"/>
      <c r="BO823" s="123"/>
    </row>
    <row r="824" spans="1:67" s="70" customFormat="1" ht="17.25" customHeight="1" hidden="1">
      <c r="A824" s="533"/>
      <c r="B824" s="70" t="s">
        <v>653</v>
      </c>
      <c r="H824" s="1351"/>
      <c r="I824" s="1351"/>
      <c r="J824" s="1351"/>
      <c r="K824" s="1351"/>
      <c r="L824" s="1351"/>
      <c r="M824" s="1351"/>
      <c r="N824" s="1351"/>
      <c r="O824" s="1351"/>
      <c r="P824" s="1351"/>
      <c r="Q824" s="1351"/>
      <c r="R824" s="1351"/>
      <c r="S824" s="1351"/>
      <c r="T824" s="526"/>
      <c r="U824" s="103"/>
      <c r="V824" s="527"/>
      <c r="AK824" s="600"/>
      <c r="AL824" s="600"/>
      <c r="AM824" s="600"/>
      <c r="AN824" s="600"/>
      <c r="AO824" s="600"/>
      <c r="AP824" s="600"/>
      <c r="AQ824" s="600"/>
      <c r="AR824" s="600"/>
      <c r="AS824" s="600"/>
      <c r="AT824" s="600"/>
      <c r="AU824" s="600"/>
      <c r="AV824" s="600"/>
      <c r="AW824" s="600"/>
      <c r="AX824" s="600"/>
      <c r="AY824" s="600"/>
      <c r="AZ824" s="600"/>
      <c r="BA824" s="600"/>
      <c r="BB824" s="600"/>
      <c r="BC824" s="600"/>
      <c r="BD824" s="600"/>
      <c r="BE824" s="600"/>
      <c r="BF824" s="600"/>
      <c r="BG824" s="600"/>
      <c r="BH824" s="600"/>
      <c r="BI824" s="600"/>
      <c r="BJ824" s="600"/>
      <c r="BK824" s="600"/>
      <c r="BL824" s="600"/>
      <c r="BM824" s="600"/>
      <c r="BN824" s="600"/>
      <c r="BO824" s="600"/>
    </row>
    <row r="825" spans="1:67" s="70" customFormat="1" ht="17.25" customHeight="1" hidden="1">
      <c r="A825" s="533"/>
      <c r="B825" s="70" t="s">
        <v>654</v>
      </c>
      <c r="H825" s="1351"/>
      <c r="I825" s="1351"/>
      <c r="J825" s="1351"/>
      <c r="K825" s="1351"/>
      <c r="L825" s="1351"/>
      <c r="M825" s="1351"/>
      <c r="N825" s="1351"/>
      <c r="O825" s="1351"/>
      <c r="P825" s="1351"/>
      <c r="Q825" s="1351"/>
      <c r="R825" s="1351"/>
      <c r="S825" s="1351"/>
      <c r="T825" s="526"/>
      <c r="U825" s="103"/>
      <c r="V825" s="527"/>
      <c r="AK825" s="600"/>
      <c r="AL825" s="600"/>
      <c r="AM825" s="600"/>
      <c r="AN825" s="600"/>
      <c r="AO825" s="600"/>
      <c r="AP825" s="600"/>
      <c r="AQ825" s="600"/>
      <c r="AR825" s="600"/>
      <c r="AS825" s="600"/>
      <c r="AT825" s="600"/>
      <c r="AU825" s="600"/>
      <c r="AV825" s="600"/>
      <c r="AW825" s="600"/>
      <c r="AX825" s="600"/>
      <c r="AY825" s="600"/>
      <c r="AZ825" s="600"/>
      <c r="BA825" s="600"/>
      <c r="BB825" s="600"/>
      <c r="BC825" s="600"/>
      <c r="BD825" s="600"/>
      <c r="BE825" s="600"/>
      <c r="BF825" s="600"/>
      <c r="BG825" s="600"/>
      <c r="BH825" s="600"/>
      <c r="BI825" s="600"/>
      <c r="BJ825" s="600"/>
      <c r="BK825" s="600"/>
      <c r="BL825" s="600"/>
      <c r="BM825" s="600"/>
      <c r="BN825" s="600"/>
      <c r="BO825" s="600"/>
    </row>
    <row r="826" spans="1:67" s="70" customFormat="1" ht="17.25" customHeight="1" hidden="1">
      <c r="A826" s="533"/>
      <c r="B826" s="70" t="s">
        <v>655</v>
      </c>
      <c r="H826" s="1351"/>
      <c r="I826" s="1351"/>
      <c r="J826" s="1351"/>
      <c r="K826" s="1351"/>
      <c r="L826" s="1351"/>
      <c r="M826" s="1351"/>
      <c r="N826" s="1351"/>
      <c r="O826" s="1351"/>
      <c r="P826" s="1351"/>
      <c r="Q826" s="1351"/>
      <c r="R826" s="1351"/>
      <c r="S826" s="1351"/>
      <c r="T826" s="526"/>
      <c r="U826" s="103"/>
      <c r="V826" s="527"/>
      <c r="AK826" s="600"/>
      <c r="AL826" s="600"/>
      <c r="AM826" s="600"/>
      <c r="AN826" s="600"/>
      <c r="AO826" s="600"/>
      <c r="AP826" s="600"/>
      <c r="AQ826" s="600"/>
      <c r="AR826" s="600"/>
      <c r="AS826" s="600"/>
      <c r="AT826" s="600"/>
      <c r="AU826" s="600"/>
      <c r="AV826" s="600"/>
      <c r="AW826" s="600"/>
      <c r="AX826" s="600"/>
      <c r="AY826" s="600"/>
      <c r="AZ826" s="600"/>
      <c r="BA826" s="600"/>
      <c r="BB826" s="600"/>
      <c r="BC826" s="600"/>
      <c r="BD826" s="600"/>
      <c r="BE826" s="600"/>
      <c r="BF826" s="600"/>
      <c r="BG826" s="600"/>
      <c r="BH826" s="600"/>
      <c r="BI826" s="600"/>
      <c r="BJ826" s="600"/>
      <c r="BK826" s="600"/>
      <c r="BL826" s="600"/>
      <c r="BM826" s="600"/>
      <c r="BN826" s="600"/>
      <c r="BO826" s="600"/>
    </row>
    <row r="827" spans="1:67" s="70" customFormat="1" ht="17.25" customHeight="1" hidden="1">
      <c r="A827" s="533"/>
      <c r="H827" s="1351"/>
      <c r="I827" s="1351"/>
      <c r="J827" s="1351"/>
      <c r="K827" s="1351"/>
      <c r="L827" s="1351"/>
      <c r="M827" s="1351"/>
      <c r="N827" s="1351"/>
      <c r="O827" s="1351"/>
      <c r="P827" s="1351"/>
      <c r="Q827" s="1351"/>
      <c r="R827" s="1351"/>
      <c r="S827" s="1351"/>
      <c r="T827" s="526"/>
      <c r="U827" s="103"/>
      <c r="V827" s="527"/>
      <c r="AK827" s="600"/>
      <c r="AL827" s="600"/>
      <c r="AM827" s="600"/>
      <c r="AN827" s="600"/>
      <c r="AO827" s="600"/>
      <c r="AP827" s="600"/>
      <c r="AQ827" s="600"/>
      <c r="AR827" s="600"/>
      <c r="AS827" s="600"/>
      <c r="AT827" s="600"/>
      <c r="AU827" s="600"/>
      <c r="AV827" s="600"/>
      <c r="AW827" s="600"/>
      <c r="AX827" s="600"/>
      <c r="AY827" s="600"/>
      <c r="AZ827" s="600"/>
      <c r="BA827" s="600"/>
      <c r="BB827" s="600"/>
      <c r="BC827" s="600"/>
      <c r="BD827" s="600"/>
      <c r="BE827" s="600"/>
      <c r="BF827" s="600"/>
      <c r="BG827" s="600"/>
      <c r="BH827" s="600"/>
      <c r="BI827" s="600"/>
      <c r="BJ827" s="600"/>
      <c r="BK827" s="600"/>
      <c r="BL827" s="600"/>
      <c r="BM827" s="600"/>
      <c r="BN827" s="600"/>
      <c r="BO827" s="600"/>
    </row>
    <row r="828" spans="1:67" s="149" customFormat="1" ht="17.25" customHeight="1" hidden="1">
      <c r="A828" s="161">
        <v>23</v>
      </c>
      <c r="B828" s="511" t="s">
        <v>656</v>
      </c>
      <c r="H828" s="1353" t="s">
        <v>167</v>
      </c>
      <c r="I828" s="1354"/>
      <c r="J828" s="1354"/>
      <c r="K828" s="1354"/>
      <c r="L828" s="1354"/>
      <c r="M828" s="1354"/>
      <c r="N828" s="1353" t="s">
        <v>168</v>
      </c>
      <c r="O828" s="1354"/>
      <c r="P828" s="1354"/>
      <c r="Q828" s="1354"/>
      <c r="R828" s="1354"/>
      <c r="S828" s="1354"/>
      <c r="T828" s="504"/>
      <c r="U828" s="118"/>
      <c r="V828" s="148"/>
      <c r="AK828" s="123"/>
      <c r="AL828" s="123"/>
      <c r="AM828" s="123"/>
      <c r="AN828" s="123"/>
      <c r="AO828" s="123"/>
      <c r="AP828" s="123"/>
      <c r="AQ828" s="123"/>
      <c r="AR828" s="123"/>
      <c r="AS828" s="123"/>
      <c r="AT828" s="123"/>
      <c r="AU828" s="123"/>
      <c r="AV828" s="123"/>
      <c r="AW828" s="123"/>
      <c r="AX828" s="123"/>
      <c r="AY828" s="123"/>
      <c r="AZ828" s="123"/>
      <c r="BA828" s="123"/>
      <c r="BB828" s="123"/>
      <c r="BC828" s="123"/>
      <c r="BD828" s="123"/>
      <c r="BE828" s="123"/>
      <c r="BF828" s="123"/>
      <c r="BG828" s="123"/>
      <c r="BH828" s="123"/>
      <c r="BI828" s="123"/>
      <c r="BJ828" s="123"/>
      <c r="BK828" s="123"/>
      <c r="BL828" s="123"/>
      <c r="BM828" s="123"/>
      <c r="BN828" s="123"/>
      <c r="BO828" s="123"/>
    </row>
    <row r="829" spans="1:67" s="149" customFormat="1" ht="17.25" customHeight="1" hidden="1">
      <c r="A829" s="161" t="s">
        <v>657</v>
      </c>
      <c r="B829" s="511" t="s">
        <v>658</v>
      </c>
      <c r="H829" s="1351"/>
      <c r="I829" s="1351"/>
      <c r="J829" s="1351"/>
      <c r="K829" s="1351"/>
      <c r="L829" s="1351"/>
      <c r="M829" s="1351"/>
      <c r="N829" s="1351"/>
      <c r="O829" s="1351"/>
      <c r="P829" s="1351"/>
      <c r="Q829" s="1351"/>
      <c r="R829" s="1351"/>
      <c r="S829" s="1351"/>
      <c r="T829" s="504"/>
      <c r="U829" s="118"/>
      <c r="V829" s="148"/>
      <c r="AK829" s="123"/>
      <c r="AL829" s="123"/>
      <c r="AM829" s="123"/>
      <c r="AN829" s="123"/>
      <c r="AO829" s="123"/>
      <c r="AP829" s="123"/>
      <c r="AQ829" s="123"/>
      <c r="AR829" s="123"/>
      <c r="AS829" s="123"/>
      <c r="AT829" s="123"/>
      <c r="AU829" s="123"/>
      <c r="AV829" s="123"/>
      <c r="AW829" s="123"/>
      <c r="AX829" s="123"/>
      <c r="AY829" s="123"/>
      <c r="AZ829" s="123"/>
      <c r="BA829" s="123"/>
      <c r="BB829" s="123"/>
      <c r="BC829" s="123"/>
      <c r="BD829" s="123"/>
      <c r="BE829" s="123"/>
      <c r="BF829" s="123"/>
      <c r="BG829" s="123"/>
      <c r="BH829" s="123"/>
      <c r="BI829" s="123"/>
      <c r="BJ829" s="123"/>
      <c r="BK829" s="123"/>
      <c r="BL829" s="123"/>
      <c r="BM829" s="123"/>
      <c r="BN829" s="123"/>
      <c r="BO829" s="123"/>
    </row>
    <row r="830" spans="1:67" s="70" customFormat="1" ht="17.25" customHeight="1" hidden="1">
      <c r="A830" s="533"/>
      <c r="B830" s="70" t="s">
        <v>659</v>
      </c>
      <c r="H830" s="1351"/>
      <c r="I830" s="1351"/>
      <c r="J830" s="1351"/>
      <c r="K830" s="1351"/>
      <c r="L830" s="1351"/>
      <c r="M830" s="1351"/>
      <c r="N830" s="1351"/>
      <c r="O830" s="1351"/>
      <c r="P830" s="1351"/>
      <c r="Q830" s="1351"/>
      <c r="R830" s="1351"/>
      <c r="S830" s="1351"/>
      <c r="T830" s="526"/>
      <c r="U830" s="103"/>
      <c r="V830" s="527"/>
      <c r="AK830" s="600"/>
      <c r="AL830" s="600"/>
      <c r="AM830" s="600"/>
      <c r="AN830" s="600"/>
      <c r="AO830" s="600"/>
      <c r="AP830" s="600"/>
      <c r="AQ830" s="600"/>
      <c r="AR830" s="600"/>
      <c r="AS830" s="600"/>
      <c r="AT830" s="600"/>
      <c r="AU830" s="600"/>
      <c r="AV830" s="600"/>
      <c r="AW830" s="600"/>
      <c r="AX830" s="600"/>
      <c r="AY830" s="600"/>
      <c r="AZ830" s="600"/>
      <c r="BA830" s="600"/>
      <c r="BB830" s="600"/>
      <c r="BC830" s="600"/>
      <c r="BD830" s="600"/>
      <c r="BE830" s="600"/>
      <c r="BF830" s="600"/>
      <c r="BG830" s="600"/>
      <c r="BH830" s="600"/>
      <c r="BI830" s="600"/>
      <c r="BJ830" s="600"/>
      <c r="BK830" s="600"/>
      <c r="BL830" s="600"/>
      <c r="BM830" s="600"/>
      <c r="BN830" s="600"/>
      <c r="BO830" s="600"/>
    </row>
    <row r="831" spans="1:67" s="70" customFormat="1" ht="17.25" customHeight="1" hidden="1">
      <c r="A831" s="533"/>
      <c r="B831" s="70" t="s">
        <v>660</v>
      </c>
      <c r="H831" s="1351"/>
      <c r="I831" s="1351"/>
      <c r="J831" s="1351"/>
      <c r="K831" s="1351"/>
      <c r="L831" s="1351"/>
      <c r="M831" s="1351"/>
      <c r="N831" s="1351"/>
      <c r="O831" s="1351"/>
      <c r="P831" s="1351"/>
      <c r="Q831" s="1351"/>
      <c r="R831" s="1351"/>
      <c r="S831" s="1351"/>
      <c r="T831" s="526"/>
      <c r="U831" s="103"/>
      <c r="V831" s="527"/>
      <c r="AK831" s="600"/>
      <c r="AL831" s="600"/>
      <c r="AM831" s="600"/>
      <c r="AN831" s="600"/>
      <c r="AO831" s="600"/>
      <c r="AP831" s="600"/>
      <c r="AQ831" s="600"/>
      <c r="AR831" s="600"/>
      <c r="AS831" s="600"/>
      <c r="AT831" s="600"/>
      <c r="AU831" s="600"/>
      <c r="AV831" s="600"/>
      <c r="AW831" s="600"/>
      <c r="AX831" s="600"/>
      <c r="AY831" s="600"/>
      <c r="AZ831" s="600"/>
      <c r="BA831" s="600"/>
      <c r="BB831" s="600"/>
      <c r="BC831" s="600"/>
      <c r="BD831" s="600"/>
      <c r="BE831" s="600"/>
      <c r="BF831" s="600"/>
      <c r="BG831" s="600"/>
      <c r="BH831" s="600"/>
      <c r="BI831" s="600"/>
      <c r="BJ831" s="600"/>
      <c r="BK831" s="600"/>
      <c r="BL831" s="600"/>
      <c r="BM831" s="600"/>
      <c r="BN831" s="600"/>
      <c r="BO831" s="600"/>
    </row>
    <row r="832" spans="1:67" s="149" customFormat="1" ht="17.25" customHeight="1" hidden="1">
      <c r="A832" s="161">
        <v>23.2</v>
      </c>
      <c r="B832" s="511" t="s">
        <v>661</v>
      </c>
      <c r="H832" s="1351"/>
      <c r="I832" s="1351"/>
      <c r="J832" s="1351"/>
      <c r="K832" s="1351"/>
      <c r="L832" s="1351"/>
      <c r="M832" s="1351"/>
      <c r="N832" s="1351"/>
      <c r="O832" s="1351"/>
      <c r="P832" s="1351"/>
      <c r="Q832" s="1351"/>
      <c r="R832" s="1351"/>
      <c r="S832" s="1351"/>
      <c r="T832" s="504"/>
      <c r="U832" s="118"/>
      <c r="V832" s="148"/>
      <c r="AK832" s="123"/>
      <c r="AL832" s="123"/>
      <c r="AM832" s="123"/>
      <c r="AN832" s="123"/>
      <c r="AO832" s="123"/>
      <c r="AP832" s="123"/>
      <c r="AQ832" s="123"/>
      <c r="AR832" s="123"/>
      <c r="AS832" s="123"/>
      <c r="AT832" s="123"/>
      <c r="AU832" s="123"/>
      <c r="AV832" s="123"/>
      <c r="AW832" s="123"/>
      <c r="AX832" s="123"/>
      <c r="AY832" s="123"/>
      <c r="AZ832" s="123"/>
      <c r="BA832" s="123"/>
      <c r="BB832" s="123"/>
      <c r="BC832" s="123"/>
      <c r="BD832" s="123"/>
      <c r="BE832" s="123"/>
      <c r="BF832" s="123"/>
      <c r="BG832" s="123"/>
      <c r="BH832" s="123"/>
      <c r="BI832" s="123"/>
      <c r="BJ832" s="123"/>
      <c r="BK832" s="123"/>
      <c r="BL832" s="123"/>
      <c r="BM832" s="123"/>
      <c r="BN832" s="123"/>
      <c r="BO832" s="123"/>
    </row>
    <row r="833" spans="1:67" s="149" customFormat="1" ht="17.25" customHeight="1" hidden="1">
      <c r="A833" s="161"/>
      <c r="B833" s="511" t="s">
        <v>662</v>
      </c>
      <c r="H833" s="1351"/>
      <c r="I833" s="1351"/>
      <c r="J833" s="1351"/>
      <c r="K833" s="1351"/>
      <c r="L833" s="1351"/>
      <c r="M833" s="1351"/>
      <c r="N833" s="1351"/>
      <c r="O833" s="1351"/>
      <c r="P833" s="1351"/>
      <c r="Q833" s="1351"/>
      <c r="R833" s="1351"/>
      <c r="S833" s="1351"/>
      <c r="T833" s="504"/>
      <c r="U833" s="118"/>
      <c r="V833" s="148"/>
      <c r="AK833" s="123"/>
      <c r="AL833" s="123"/>
      <c r="AM833" s="123"/>
      <c r="AN833" s="123"/>
      <c r="AO833" s="123"/>
      <c r="AP833" s="123"/>
      <c r="AQ833" s="123"/>
      <c r="AR833" s="123"/>
      <c r="AS833" s="123"/>
      <c r="AT833" s="123"/>
      <c r="AU833" s="123"/>
      <c r="AV833" s="123"/>
      <c r="AW833" s="123"/>
      <c r="AX833" s="123"/>
      <c r="AY833" s="123"/>
      <c r="AZ833" s="123"/>
      <c r="BA833" s="123"/>
      <c r="BB833" s="123"/>
      <c r="BC833" s="123"/>
      <c r="BD833" s="123"/>
      <c r="BE833" s="123"/>
      <c r="BF833" s="123"/>
      <c r="BG833" s="123"/>
      <c r="BH833" s="123"/>
      <c r="BI833" s="123"/>
      <c r="BJ833" s="123"/>
      <c r="BK833" s="123"/>
      <c r="BL833" s="123"/>
      <c r="BM833" s="123"/>
      <c r="BN833" s="123"/>
      <c r="BO833" s="123"/>
    </row>
    <row r="834" spans="1:67" s="149" customFormat="1" ht="17.25" customHeight="1" hidden="1">
      <c r="A834" s="161"/>
      <c r="B834" s="511" t="s">
        <v>663</v>
      </c>
      <c r="H834" s="1351"/>
      <c r="I834" s="1351"/>
      <c r="J834" s="1351"/>
      <c r="K834" s="1351"/>
      <c r="L834" s="1351"/>
      <c r="M834" s="1351"/>
      <c r="N834" s="1351"/>
      <c r="O834" s="1351"/>
      <c r="P834" s="1351"/>
      <c r="Q834" s="1351"/>
      <c r="R834" s="1351"/>
      <c r="S834" s="1351"/>
      <c r="T834" s="504"/>
      <c r="U834" s="118"/>
      <c r="V834" s="148"/>
      <c r="AK834" s="123"/>
      <c r="AL834" s="123"/>
      <c r="AM834" s="123"/>
      <c r="AN834" s="123"/>
      <c r="AO834" s="123"/>
      <c r="AP834" s="123"/>
      <c r="AQ834" s="123"/>
      <c r="AR834" s="123"/>
      <c r="AS834" s="123"/>
      <c r="AT834" s="123"/>
      <c r="AU834" s="123"/>
      <c r="AV834" s="123"/>
      <c r="AW834" s="123"/>
      <c r="AX834" s="123"/>
      <c r="AY834" s="123"/>
      <c r="AZ834" s="123"/>
      <c r="BA834" s="123"/>
      <c r="BB834" s="123"/>
      <c r="BC834" s="123"/>
      <c r="BD834" s="123"/>
      <c r="BE834" s="123"/>
      <c r="BF834" s="123"/>
      <c r="BG834" s="123"/>
      <c r="BH834" s="123"/>
      <c r="BI834" s="123"/>
      <c r="BJ834" s="123"/>
      <c r="BK834" s="123"/>
      <c r="BL834" s="123"/>
      <c r="BM834" s="123"/>
      <c r="BN834" s="123"/>
      <c r="BO834" s="123"/>
    </row>
    <row r="835" spans="1:67" s="70" customFormat="1" ht="17.25" customHeight="1" hidden="1">
      <c r="A835" s="533"/>
      <c r="B835" s="70" t="s">
        <v>664</v>
      </c>
      <c r="H835" s="1351"/>
      <c r="I835" s="1351"/>
      <c r="J835" s="1351"/>
      <c r="K835" s="1351"/>
      <c r="L835" s="1351"/>
      <c r="M835" s="1351"/>
      <c r="N835" s="1351"/>
      <c r="O835" s="1351"/>
      <c r="P835" s="1351"/>
      <c r="Q835" s="1351"/>
      <c r="R835" s="1351"/>
      <c r="S835" s="1351"/>
      <c r="T835" s="526"/>
      <c r="U835" s="103"/>
      <c r="V835" s="527"/>
      <c r="AK835" s="600"/>
      <c r="AL835" s="600"/>
      <c r="AM835" s="600"/>
      <c r="AN835" s="600"/>
      <c r="AO835" s="600"/>
      <c r="AP835" s="600"/>
      <c r="AQ835" s="600"/>
      <c r="AR835" s="600"/>
      <c r="AS835" s="600"/>
      <c r="AT835" s="600"/>
      <c r="AU835" s="600"/>
      <c r="AV835" s="600"/>
      <c r="AW835" s="600"/>
      <c r="AX835" s="600"/>
      <c r="AY835" s="600"/>
      <c r="AZ835" s="600"/>
      <c r="BA835" s="600"/>
      <c r="BB835" s="600"/>
      <c r="BC835" s="600"/>
      <c r="BD835" s="600"/>
      <c r="BE835" s="600"/>
      <c r="BF835" s="600"/>
      <c r="BG835" s="600"/>
      <c r="BH835" s="600"/>
      <c r="BI835" s="600"/>
      <c r="BJ835" s="600"/>
      <c r="BK835" s="600"/>
      <c r="BL835" s="600"/>
      <c r="BM835" s="600"/>
      <c r="BN835" s="600"/>
      <c r="BO835" s="600"/>
    </row>
    <row r="836" spans="1:67" s="70" customFormat="1" ht="17.25" customHeight="1" hidden="1">
      <c r="A836" s="533"/>
      <c r="B836" s="70" t="s">
        <v>665</v>
      </c>
      <c r="H836" s="1351"/>
      <c r="I836" s="1351"/>
      <c r="J836" s="1351"/>
      <c r="K836" s="1351"/>
      <c r="L836" s="1351"/>
      <c r="M836" s="1351"/>
      <c r="N836" s="1351"/>
      <c r="O836" s="1351"/>
      <c r="P836" s="1351"/>
      <c r="Q836" s="1351"/>
      <c r="R836" s="1351"/>
      <c r="S836" s="1351"/>
      <c r="T836" s="526"/>
      <c r="U836" s="103"/>
      <c r="V836" s="527"/>
      <c r="AK836" s="600"/>
      <c r="AL836" s="600"/>
      <c r="AM836" s="600"/>
      <c r="AN836" s="600"/>
      <c r="AO836" s="600"/>
      <c r="AP836" s="600"/>
      <c r="AQ836" s="600"/>
      <c r="AR836" s="600"/>
      <c r="AS836" s="600"/>
      <c r="AT836" s="600"/>
      <c r="AU836" s="600"/>
      <c r="AV836" s="600"/>
      <c r="AW836" s="600"/>
      <c r="AX836" s="600"/>
      <c r="AY836" s="600"/>
      <c r="AZ836" s="600"/>
      <c r="BA836" s="600"/>
      <c r="BB836" s="600"/>
      <c r="BC836" s="600"/>
      <c r="BD836" s="600"/>
      <c r="BE836" s="600"/>
      <c r="BF836" s="600"/>
      <c r="BG836" s="600"/>
      <c r="BH836" s="600"/>
      <c r="BI836" s="600"/>
      <c r="BJ836" s="600"/>
      <c r="BK836" s="600"/>
      <c r="BL836" s="600"/>
      <c r="BM836" s="600"/>
      <c r="BN836" s="600"/>
      <c r="BO836" s="600"/>
    </row>
    <row r="837" spans="1:67" s="70" customFormat="1" ht="17.25" customHeight="1" hidden="1">
      <c r="A837" s="533"/>
      <c r="B837" s="70" t="s">
        <v>666</v>
      </c>
      <c r="H837" s="1351"/>
      <c r="I837" s="1351"/>
      <c r="J837" s="1351"/>
      <c r="K837" s="1351"/>
      <c r="L837" s="1351"/>
      <c r="M837" s="1351"/>
      <c r="N837" s="1351"/>
      <c r="O837" s="1351"/>
      <c r="P837" s="1351"/>
      <c r="Q837" s="1351"/>
      <c r="R837" s="1351"/>
      <c r="S837" s="1351"/>
      <c r="T837" s="526"/>
      <c r="U837" s="103"/>
      <c r="V837" s="527"/>
      <c r="AK837" s="600"/>
      <c r="AL837" s="600"/>
      <c r="AM837" s="600"/>
      <c r="AN837" s="600"/>
      <c r="AO837" s="600"/>
      <c r="AP837" s="600"/>
      <c r="AQ837" s="600"/>
      <c r="AR837" s="600"/>
      <c r="AS837" s="600"/>
      <c r="AT837" s="600"/>
      <c r="AU837" s="600"/>
      <c r="AV837" s="600"/>
      <c r="AW837" s="600"/>
      <c r="AX837" s="600"/>
      <c r="AY837" s="600"/>
      <c r="AZ837" s="600"/>
      <c r="BA837" s="600"/>
      <c r="BB837" s="600"/>
      <c r="BC837" s="600"/>
      <c r="BD837" s="600"/>
      <c r="BE837" s="600"/>
      <c r="BF837" s="600"/>
      <c r="BG837" s="600"/>
      <c r="BH837" s="600"/>
      <c r="BI837" s="600"/>
      <c r="BJ837" s="600"/>
      <c r="BK837" s="600"/>
      <c r="BL837" s="600"/>
      <c r="BM837" s="600"/>
      <c r="BN837" s="600"/>
      <c r="BO837" s="600"/>
    </row>
    <row r="838" spans="1:67" s="149" customFormat="1" ht="17.25" customHeight="1" hidden="1">
      <c r="A838" s="161">
        <v>24</v>
      </c>
      <c r="B838" s="511" t="s">
        <v>667</v>
      </c>
      <c r="H838" s="1353" t="s">
        <v>167</v>
      </c>
      <c r="I838" s="1354"/>
      <c r="J838" s="1354"/>
      <c r="K838" s="1354"/>
      <c r="L838" s="1354"/>
      <c r="M838" s="1354"/>
      <c r="N838" s="1353" t="s">
        <v>168</v>
      </c>
      <c r="O838" s="1354"/>
      <c r="P838" s="1354"/>
      <c r="Q838" s="1354"/>
      <c r="R838" s="1354"/>
      <c r="S838" s="1354"/>
      <c r="T838" s="504"/>
      <c r="U838" s="118"/>
      <c r="V838" s="148"/>
      <c r="AK838" s="123"/>
      <c r="AL838" s="123"/>
      <c r="AM838" s="123"/>
      <c r="AN838" s="123"/>
      <c r="AO838" s="123"/>
      <c r="AP838" s="123"/>
      <c r="AQ838" s="123"/>
      <c r="AR838" s="123"/>
      <c r="AS838" s="123"/>
      <c r="AT838" s="123"/>
      <c r="AU838" s="123"/>
      <c r="AV838" s="123"/>
      <c r="AW838" s="123"/>
      <c r="AX838" s="123"/>
      <c r="AY838" s="123"/>
      <c r="AZ838" s="123"/>
      <c r="BA838" s="123"/>
      <c r="BB838" s="123"/>
      <c r="BC838" s="123"/>
      <c r="BD838" s="123"/>
      <c r="BE838" s="123"/>
      <c r="BF838" s="123"/>
      <c r="BG838" s="123"/>
      <c r="BH838" s="123"/>
      <c r="BI838" s="123"/>
      <c r="BJ838" s="123"/>
      <c r="BK838" s="123"/>
      <c r="BL838" s="123"/>
      <c r="BM838" s="123"/>
      <c r="BN838" s="123"/>
      <c r="BO838" s="123"/>
    </row>
    <row r="839" spans="1:67" s="149" customFormat="1" ht="17.25" customHeight="1" hidden="1">
      <c r="A839" s="161" t="s">
        <v>668</v>
      </c>
      <c r="B839" s="511" t="s">
        <v>669</v>
      </c>
      <c r="H839" s="1352">
        <f>SUM(H841:M842)</f>
        <v>130359177850</v>
      </c>
      <c r="I839" s="1352"/>
      <c r="J839" s="1352"/>
      <c r="K839" s="1352"/>
      <c r="L839" s="1352"/>
      <c r="M839" s="1352"/>
      <c r="N839" s="1352">
        <f>SUM(N841:S842)</f>
        <v>475539723362</v>
      </c>
      <c r="O839" s="1352"/>
      <c r="P839" s="1352"/>
      <c r="Q839" s="1352"/>
      <c r="R839" s="1352"/>
      <c r="S839" s="1352"/>
      <c r="T839" s="504"/>
      <c r="U839" s="118"/>
      <c r="V839" s="148"/>
      <c r="AK839" s="123"/>
      <c r="AL839" s="123"/>
      <c r="AM839" s="123"/>
      <c r="AN839" s="123"/>
      <c r="AO839" s="123"/>
      <c r="AP839" s="123"/>
      <c r="AQ839" s="123"/>
      <c r="AR839" s="123"/>
      <c r="AS839" s="123"/>
      <c r="AT839" s="123"/>
      <c r="AU839" s="123"/>
      <c r="AV839" s="123"/>
      <c r="AW839" s="123"/>
      <c r="AX839" s="123"/>
      <c r="AY839" s="123"/>
      <c r="AZ839" s="123"/>
      <c r="BA839" s="123"/>
      <c r="BB839" s="123"/>
      <c r="BC839" s="123"/>
      <c r="BD839" s="123"/>
      <c r="BE839" s="123"/>
      <c r="BF839" s="123"/>
      <c r="BG839" s="123"/>
      <c r="BH839" s="123"/>
      <c r="BI839" s="123"/>
      <c r="BJ839" s="123"/>
      <c r="BK839" s="123"/>
      <c r="BL839" s="123"/>
      <c r="BM839" s="123"/>
      <c r="BN839" s="123"/>
      <c r="BO839" s="123"/>
    </row>
    <row r="840" spans="1:67" s="70" customFormat="1" ht="17.25" customHeight="1" hidden="1">
      <c r="A840" s="533"/>
      <c r="B840" s="70" t="s">
        <v>670</v>
      </c>
      <c r="H840" s="1351"/>
      <c r="I840" s="1351"/>
      <c r="J840" s="1351"/>
      <c r="K840" s="1351"/>
      <c r="L840" s="1351"/>
      <c r="M840" s="1351"/>
      <c r="N840" s="1351"/>
      <c r="O840" s="1351"/>
      <c r="P840" s="1351"/>
      <c r="Q840" s="1351"/>
      <c r="R840" s="1351"/>
      <c r="S840" s="1351"/>
      <c r="T840" s="526"/>
      <c r="U840" s="103"/>
      <c r="V840" s="527"/>
      <c r="AK840" s="600"/>
      <c r="AL840" s="600"/>
      <c r="AM840" s="600"/>
      <c r="AN840" s="600"/>
      <c r="AO840" s="600"/>
      <c r="AP840" s="600"/>
      <c r="AQ840" s="600"/>
      <c r="AR840" s="600"/>
      <c r="AS840" s="600"/>
      <c r="AT840" s="600"/>
      <c r="AU840" s="600"/>
      <c r="AV840" s="600"/>
      <c r="AW840" s="600"/>
      <c r="AX840" s="600"/>
      <c r="AY840" s="600"/>
      <c r="AZ840" s="600"/>
      <c r="BA840" s="600"/>
      <c r="BB840" s="600"/>
      <c r="BC840" s="600"/>
      <c r="BD840" s="600"/>
      <c r="BE840" s="600"/>
      <c r="BF840" s="600"/>
      <c r="BG840" s="600"/>
      <c r="BH840" s="600"/>
      <c r="BI840" s="600"/>
      <c r="BJ840" s="600"/>
      <c r="BK840" s="600"/>
      <c r="BL840" s="600"/>
      <c r="BM840" s="600"/>
      <c r="BN840" s="600"/>
      <c r="BO840" s="600"/>
    </row>
    <row r="841" spans="1:67" s="70" customFormat="1" ht="17.25" customHeight="1" hidden="1">
      <c r="A841" s="533"/>
      <c r="B841" s="70" t="s">
        <v>671</v>
      </c>
      <c r="H841" s="1351">
        <f>130222664737+68463000</f>
        <v>130291127737</v>
      </c>
      <c r="I841" s="1351"/>
      <c r="J841" s="1351"/>
      <c r="K841" s="1351"/>
      <c r="L841" s="1351"/>
      <c r="M841" s="1351"/>
      <c r="N841" s="1351">
        <f>470876682721+3989649458</f>
        <v>474866332179</v>
      </c>
      <c r="O841" s="1351"/>
      <c r="P841" s="1351"/>
      <c r="Q841" s="1351"/>
      <c r="R841" s="1351"/>
      <c r="S841" s="1351"/>
      <c r="T841" s="526"/>
      <c r="U841" s="103"/>
      <c r="V841" s="527"/>
      <c r="AK841" s="600"/>
      <c r="AL841" s="600"/>
      <c r="AM841" s="600"/>
      <c r="AN841" s="600"/>
      <c r="AO841" s="600"/>
      <c r="AP841" s="600"/>
      <c r="AQ841" s="600"/>
      <c r="AR841" s="600"/>
      <c r="AS841" s="600"/>
      <c r="AT841" s="600"/>
      <c r="AU841" s="600"/>
      <c r="AV841" s="600"/>
      <c r="AW841" s="600"/>
      <c r="AX841" s="600"/>
      <c r="AY841" s="600"/>
      <c r="AZ841" s="600"/>
      <c r="BA841" s="600"/>
      <c r="BB841" s="600"/>
      <c r="BC841" s="600"/>
      <c r="BD841" s="600"/>
      <c r="BE841" s="600"/>
      <c r="BF841" s="600"/>
      <c r="BG841" s="600"/>
      <c r="BH841" s="600"/>
      <c r="BI841" s="600"/>
      <c r="BJ841" s="600"/>
      <c r="BK841" s="600"/>
      <c r="BL841" s="600"/>
      <c r="BM841" s="600"/>
      <c r="BN841" s="600"/>
      <c r="BO841" s="600"/>
    </row>
    <row r="842" spans="1:67" s="70" customFormat="1" ht="17.25" customHeight="1" hidden="1">
      <c r="A842" s="533"/>
      <c r="B842" s="70" t="s">
        <v>672</v>
      </c>
      <c r="H842" s="1351">
        <v>68050113</v>
      </c>
      <c r="I842" s="1351"/>
      <c r="J842" s="1351"/>
      <c r="K842" s="1351"/>
      <c r="L842" s="1351"/>
      <c r="M842" s="1351"/>
      <c r="N842" s="1351">
        <v>673391183</v>
      </c>
      <c r="O842" s="1351"/>
      <c r="P842" s="1351"/>
      <c r="Q842" s="1351"/>
      <c r="R842" s="1351"/>
      <c r="S842" s="1351"/>
      <c r="T842" s="526"/>
      <c r="U842" s="103"/>
      <c r="V842" s="527"/>
      <c r="AK842" s="600"/>
      <c r="AL842" s="600"/>
      <c r="AM842" s="600"/>
      <c r="AN842" s="600"/>
      <c r="AO842" s="600"/>
      <c r="AP842" s="600"/>
      <c r="AQ842" s="600"/>
      <c r="AR842" s="600"/>
      <c r="AS842" s="600"/>
      <c r="AT842" s="600"/>
      <c r="AU842" s="600"/>
      <c r="AV842" s="600"/>
      <c r="AW842" s="600"/>
      <c r="AX842" s="600"/>
      <c r="AY842" s="600"/>
      <c r="AZ842" s="600"/>
      <c r="BA842" s="600"/>
      <c r="BB842" s="600"/>
      <c r="BC842" s="600"/>
      <c r="BD842" s="600"/>
      <c r="BE842" s="600"/>
      <c r="BF842" s="600"/>
      <c r="BG842" s="600"/>
      <c r="BH842" s="600"/>
      <c r="BI842" s="600"/>
      <c r="BJ842" s="600"/>
      <c r="BK842" s="600"/>
      <c r="BL842" s="600"/>
      <c r="BM842" s="600"/>
      <c r="BN842" s="600"/>
      <c r="BO842" s="600"/>
    </row>
    <row r="843" spans="1:67" s="70" customFormat="1" ht="17.25" customHeight="1" hidden="1">
      <c r="A843" s="533"/>
      <c r="B843" s="70" t="s">
        <v>673</v>
      </c>
      <c r="H843" s="1351"/>
      <c r="I843" s="1351"/>
      <c r="J843" s="1351"/>
      <c r="K843" s="1351"/>
      <c r="L843" s="1351"/>
      <c r="M843" s="1351"/>
      <c r="N843" s="1351"/>
      <c r="O843" s="1351"/>
      <c r="P843" s="1351"/>
      <c r="Q843" s="1351"/>
      <c r="R843" s="1351"/>
      <c r="S843" s="1351"/>
      <c r="T843" s="526"/>
      <c r="U843" s="103"/>
      <c r="V843" s="527"/>
      <c r="AK843" s="600"/>
      <c r="AL843" s="600"/>
      <c r="AM843" s="600"/>
      <c r="AN843" s="600"/>
      <c r="AO843" s="600"/>
      <c r="AP843" s="600"/>
      <c r="AQ843" s="600"/>
      <c r="AR843" s="600"/>
      <c r="AS843" s="600"/>
      <c r="AT843" s="600"/>
      <c r="AU843" s="600"/>
      <c r="AV843" s="600"/>
      <c r="AW843" s="600"/>
      <c r="AX843" s="600"/>
      <c r="AY843" s="600"/>
      <c r="AZ843" s="600"/>
      <c r="BA843" s="600"/>
      <c r="BB843" s="600"/>
      <c r="BC843" s="600"/>
      <c r="BD843" s="600"/>
      <c r="BE843" s="600"/>
      <c r="BF843" s="600"/>
      <c r="BG843" s="600"/>
      <c r="BH843" s="600"/>
      <c r="BI843" s="600"/>
      <c r="BJ843" s="600"/>
      <c r="BK843" s="600"/>
      <c r="BL843" s="600"/>
      <c r="BM843" s="600"/>
      <c r="BN843" s="600"/>
      <c r="BO843" s="600"/>
    </row>
    <row r="844" spans="1:67" s="70" customFormat="1" ht="17.25" customHeight="1" hidden="1">
      <c r="A844" s="533"/>
      <c r="B844" s="70" t="s">
        <v>674</v>
      </c>
      <c r="H844" s="1351"/>
      <c r="I844" s="1351"/>
      <c r="J844" s="1351"/>
      <c r="K844" s="1351"/>
      <c r="L844" s="1351"/>
      <c r="M844" s="1351"/>
      <c r="N844" s="1351"/>
      <c r="O844" s="1351"/>
      <c r="P844" s="1351"/>
      <c r="Q844" s="1351"/>
      <c r="R844" s="1351"/>
      <c r="S844" s="1351"/>
      <c r="T844" s="526"/>
      <c r="U844" s="103"/>
      <c r="V844" s="527"/>
      <c r="AK844" s="600"/>
      <c r="AL844" s="600"/>
      <c r="AM844" s="600"/>
      <c r="AN844" s="600"/>
      <c r="AO844" s="600"/>
      <c r="AP844" s="600"/>
      <c r="AQ844" s="600"/>
      <c r="AR844" s="600"/>
      <c r="AS844" s="600"/>
      <c r="AT844" s="600"/>
      <c r="AU844" s="600"/>
      <c r="AV844" s="600"/>
      <c r="AW844" s="600"/>
      <c r="AX844" s="600"/>
      <c r="AY844" s="600"/>
      <c r="AZ844" s="600"/>
      <c r="BA844" s="600"/>
      <c r="BB844" s="600"/>
      <c r="BC844" s="600"/>
      <c r="BD844" s="600"/>
      <c r="BE844" s="600"/>
      <c r="BF844" s="600"/>
      <c r="BG844" s="600"/>
      <c r="BH844" s="600"/>
      <c r="BI844" s="600"/>
      <c r="BJ844" s="600"/>
      <c r="BK844" s="600"/>
      <c r="BL844" s="600"/>
      <c r="BM844" s="600"/>
      <c r="BN844" s="600"/>
      <c r="BO844" s="600"/>
    </row>
    <row r="845" spans="1:67" s="70" customFormat="1" ht="17.25" customHeight="1" hidden="1">
      <c r="A845" s="533"/>
      <c r="B845" s="70" t="s">
        <v>675</v>
      </c>
      <c r="H845" s="1351"/>
      <c r="I845" s="1351"/>
      <c r="J845" s="1351"/>
      <c r="K845" s="1351"/>
      <c r="L845" s="1351"/>
      <c r="M845" s="1351"/>
      <c r="N845" s="1351"/>
      <c r="O845" s="1351"/>
      <c r="P845" s="1351"/>
      <c r="Q845" s="1351"/>
      <c r="R845" s="1351"/>
      <c r="S845" s="1351"/>
      <c r="T845" s="526"/>
      <c r="U845" s="103"/>
      <c r="V845" s="527"/>
      <c r="AK845" s="600"/>
      <c r="AL845" s="600"/>
      <c r="AM845" s="600"/>
      <c r="AN845" s="600"/>
      <c r="AO845" s="600"/>
      <c r="AP845" s="600"/>
      <c r="AQ845" s="600"/>
      <c r="AR845" s="600"/>
      <c r="AS845" s="600"/>
      <c r="AT845" s="600"/>
      <c r="AU845" s="600"/>
      <c r="AV845" s="600"/>
      <c r="AW845" s="600"/>
      <c r="AX845" s="600"/>
      <c r="AY845" s="600"/>
      <c r="AZ845" s="600"/>
      <c r="BA845" s="600"/>
      <c r="BB845" s="600"/>
      <c r="BC845" s="600"/>
      <c r="BD845" s="600"/>
      <c r="BE845" s="600"/>
      <c r="BF845" s="600"/>
      <c r="BG845" s="600"/>
      <c r="BH845" s="600"/>
      <c r="BI845" s="600"/>
      <c r="BJ845" s="600"/>
      <c r="BK845" s="600"/>
      <c r="BL845" s="600"/>
      <c r="BM845" s="600"/>
      <c r="BN845" s="600"/>
      <c r="BO845" s="600"/>
    </row>
    <row r="846" spans="1:67" s="70" customFormat="1" ht="17.25" customHeight="1" hidden="1">
      <c r="A846" s="533"/>
      <c r="B846" s="70" t="s">
        <v>676</v>
      </c>
      <c r="H846" s="1351"/>
      <c r="I846" s="1351"/>
      <c r="J846" s="1351"/>
      <c r="K846" s="1351"/>
      <c r="L846" s="1351"/>
      <c r="M846" s="1351"/>
      <c r="N846" s="1351"/>
      <c r="O846" s="1351"/>
      <c r="P846" s="1351"/>
      <c r="Q846" s="1351"/>
      <c r="R846" s="1351"/>
      <c r="S846" s="1351"/>
      <c r="T846" s="526"/>
      <c r="U846" s="103"/>
      <c r="V846" s="527"/>
      <c r="AK846" s="600"/>
      <c r="AL846" s="600"/>
      <c r="AM846" s="600"/>
      <c r="AN846" s="600"/>
      <c r="AO846" s="600"/>
      <c r="AP846" s="600"/>
      <c r="AQ846" s="600"/>
      <c r="AR846" s="600"/>
      <c r="AS846" s="600"/>
      <c r="AT846" s="600"/>
      <c r="AU846" s="600"/>
      <c r="AV846" s="600"/>
      <c r="AW846" s="600"/>
      <c r="AX846" s="600"/>
      <c r="AY846" s="600"/>
      <c r="AZ846" s="600"/>
      <c r="BA846" s="600"/>
      <c r="BB846" s="600"/>
      <c r="BC846" s="600"/>
      <c r="BD846" s="600"/>
      <c r="BE846" s="600"/>
      <c r="BF846" s="600"/>
      <c r="BG846" s="600"/>
      <c r="BH846" s="600"/>
      <c r="BI846" s="600"/>
      <c r="BJ846" s="600"/>
      <c r="BK846" s="600"/>
      <c r="BL846" s="600"/>
      <c r="BM846" s="600"/>
      <c r="BN846" s="600"/>
      <c r="BO846" s="600"/>
    </row>
    <row r="847" spans="1:67" s="70" customFormat="1" ht="17.25" customHeight="1" hidden="1">
      <c r="A847" s="533"/>
      <c r="B847" s="70" t="s">
        <v>677</v>
      </c>
      <c r="H847" s="1351"/>
      <c r="I847" s="1351"/>
      <c r="J847" s="1351"/>
      <c r="K847" s="1351"/>
      <c r="L847" s="1351"/>
      <c r="M847" s="1351"/>
      <c r="N847" s="1351"/>
      <c r="O847" s="1351"/>
      <c r="P847" s="1351"/>
      <c r="Q847" s="1351"/>
      <c r="R847" s="1351"/>
      <c r="S847" s="1351"/>
      <c r="T847" s="526"/>
      <c r="U847" s="103"/>
      <c r="V847" s="527"/>
      <c r="AK847" s="600"/>
      <c r="AL847" s="600"/>
      <c r="AM847" s="600"/>
      <c r="AN847" s="600"/>
      <c r="AO847" s="600"/>
      <c r="AP847" s="600"/>
      <c r="AQ847" s="600"/>
      <c r="AR847" s="600"/>
      <c r="AS847" s="600"/>
      <c r="AT847" s="600"/>
      <c r="AU847" s="600"/>
      <c r="AV847" s="600"/>
      <c r="AW847" s="600"/>
      <c r="AX847" s="600"/>
      <c r="AY847" s="600"/>
      <c r="AZ847" s="600"/>
      <c r="BA847" s="600"/>
      <c r="BB847" s="600"/>
      <c r="BC847" s="600"/>
      <c r="BD847" s="600"/>
      <c r="BE847" s="600"/>
      <c r="BF847" s="600"/>
      <c r="BG847" s="600"/>
      <c r="BH847" s="600"/>
      <c r="BI847" s="600"/>
      <c r="BJ847" s="600"/>
      <c r="BK847" s="600"/>
      <c r="BL847" s="600"/>
      <c r="BM847" s="600"/>
      <c r="BN847" s="600"/>
      <c r="BO847" s="600"/>
    </row>
    <row r="848" spans="1:67" s="70" customFormat="1" ht="17.25" customHeight="1" hidden="1">
      <c r="A848" s="533"/>
      <c r="B848" s="70" t="s">
        <v>678</v>
      </c>
      <c r="H848" s="1351"/>
      <c r="I848" s="1351"/>
      <c r="J848" s="1351"/>
      <c r="K848" s="1351"/>
      <c r="L848" s="1351"/>
      <c r="M848" s="1351"/>
      <c r="N848" s="1351"/>
      <c r="O848" s="1351"/>
      <c r="P848" s="1351"/>
      <c r="Q848" s="1351"/>
      <c r="R848" s="1351"/>
      <c r="S848" s="1351"/>
      <c r="T848" s="526"/>
      <c r="U848" s="103"/>
      <c r="V848" s="527"/>
      <c r="AK848" s="600"/>
      <c r="AL848" s="600"/>
      <c r="AM848" s="600"/>
      <c r="AN848" s="600"/>
      <c r="AO848" s="600"/>
      <c r="AP848" s="600"/>
      <c r="AQ848" s="600"/>
      <c r="AR848" s="600"/>
      <c r="AS848" s="600"/>
      <c r="AT848" s="600"/>
      <c r="AU848" s="600"/>
      <c r="AV848" s="600"/>
      <c r="AW848" s="600"/>
      <c r="AX848" s="600"/>
      <c r="AY848" s="600"/>
      <c r="AZ848" s="600"/>
      <c r="BA848" s="600"/>
      <c r="BB848" s="600"/>
      <c r="BC848" s="600"/>
      <c r="BD848" s="600"/>
      <c r="BE848" s="600"/>
      <c r="BF848" s="600"/>
      <c r="BG848" s="600"/>
      <c r="BH848" s="600"/>
      <c r="BI848" s="600"/>
      <c r="BJ848" s="600"/>
      <c r="BK848" s="600"/>
      <c r="BL848" s="600"/>
      <c r="BM848" s="600"/>
      <c r="BN848" s="600"/>
      <c r="BO848" s="600"/>
    </row>
    <row r="849" spans="1:67" s="70" customFormat="1" ht="17.25" customHeight="1" hidden="1">
      <c r="A849" s="533"/>
      <c r="B849" s="70" t="s">
        <v>679</v>
      </c>
      <c r="H849" s="1351"/>
      <c r="I849" s="1351"/>
      <c r="J849" s="1351"/>
      <c r="K849" s="1351"/>
      <c r="L849" s="1351"/>
      <c r="M849" s="1351"/>
      <c r="N849" s="1351"/>
      <c r="O849" s="1351"/>
      <c r="P849" s="1351"/>
      <c r="Q849" s="1351"/>
      <c r="R849" s="1351"/>
      <c r="S849" s="1351"/>
      <c r="T849" s="526"/>
      <c r="U849" s="103"/>
      <c r="V849" s="527"/>
      <c r="AK849" s="600"/>
      <c r="AL849" s="600"/>
      <c r="AM849" s="600"/>
      <c r="AN849" s="600"/>
      <c r="AO849" s="600"/>
      <c r="AP849" s="600"/>
      <c r="AQ849" s="600"/>
      <c r="AR849" s="600"/>
      <c r="AS849" s="600"/>
      <c r="AT849" s="600"/>
      <c r="AU849" s="600"/>
      <c r="AV849" s="600"/>
      <c r="AW849" s="600"/>
      <c r="AX849" s="600"/>
      <c r="AY849" s="600"/>
      <c r="AZ849" s="600"/>
      <c r="BA849" s="600"/>
      <c r="BB849" s="600"/>
      <c r="BC849" s="600"/>
      <c r="BD849" s="600"/>
      <c r="BE849" s="600"/>
      <c r="BF849" s="600"/>
      <c r="BG849" s="600"/>
      <c r="BH849" s="600"/>
      <c r="BI849" s="600"/>
      <c r="BJ849" s="600"/>
      <c r="BK849" s="600"/>
      <c r="BL849" s="600"/>
      <c r="BM849" s="600"/>
      <c r="BN849" s="600"/>
      <c r="BO849" s="600"/>
    </row>
    <row r="850" spans="1:67" s="70" customFormat="1" ht="17.25" customHeight="1" hidden="1">
      <c r="A850" s="533"/>
      <c r="B850" s="70" t="s">
        <v>680</v>
      </c>
      <c r="H850" s="1351"/>
      <c r="I850" s="1351"/>
      <c r="J850" s="1351"/>
      <c r="K850" s="1351"/>
      <c r="L850" s="1351"/>
      <c r="M850" s="1351"/>
      <c r="N850" s="1351"/>
      <c r="O850" s="1351"/>
      <c r="P850" s="1351"/>
      <c r="Q850" s="1351"/>
      <c r="R850" s="1351"/>
      <c r="S850" s="1351"/>
      <c r="T850" s="526"/>
      <c r="U850" s="103"/>
      <c r="V850" s="527"/>
      <c r="AK850" s="600"/>
      <c r="AL850" s="600"/>
      <c r="AM850" s="600"/>
      <c r="AN850" s="600"/>
      <c r="AO850" s="600"/>
      <c r="AP850" s="600"/>
      <c r="AQ850" s="600"/>
      <c r="AR850" s="600"/>
      <c r="AS850" s="600"/>
      <c r="AT850" s="600"/>
      <c r="AU850" s="600"/>
      <c r="AV850" s="600"/>
      <c r="AW850" s="600"/>
      <c r="AX850" s="600"/>
      <c r="AY850" s="600"/>
      <c r="AZ850" s="600"/>
      <c r="BA850" s="600"/>
      <c r="BB850" s="600"/>
      <c r="BC850" s="600"/>
      <c r="BD850" s="600"/>
      <c r="BE850" s="600"/>
      <c r="BF850" s="600"/>
      <c r="BG850" s="600"/>
      <c r="BH850" s="600"/>
      <c r="BI850" s="600"/>
      <c r="BJ850" s="600"/>
      <c r="BK850" s="600"/>
      <c r="BL850" s="600"/>
      <c r="BM850" s="600"/>
      <c r="BN850" s="600"/>
      <c r="BO850" s="600"/>
    </row>
    <row r="851" spans="1:67" s="70" customFormat="1" ht="17.25" customHeight="1" hidden="1">
      <c r="A851" s="533"/>
      <c r="B851" s="70" t="s">
        <v>681</v>
      </c>
      <c r="H851" s="1351">
        <f>H841</f>
        <v>130291127737</v>
      </c>
      <c r="I851" s="1351"/>
      <c r="J851" s="1351"/>
      <c r="K851" s="1351"/>
      <c r="L851" s="1351"/>
      <c r="M851" s="1351"/>
      <c r="N851" s="1351">
        <f>N841</f>
        <v>474866332179</v>
      </c>
      <c r="O851" s="1351"/>
      <c r="P851" s="1351"/>
      <c r="Q851" s="1351"/>
      <c r="R851" s="1351"/>
      <c r="S851" s="1351"/>
      <c r="T851" s="526"/>
      <c r="U851" s="103"/>
      <c r="V851" s="527"/>
      <c r="AK851" s="600"/>
      <c r="AL851" s="600"/>
      <c r="AM851" s="600"/>
      <c r="AN851" s="600"/>
      <c r="AO851" s="600"/>
      <c r="AP851" s="600"/>
      <c r="AQ851" s="600"/>
      <c r="AR851" s="600"/>
      <c r="AS851" s="600"/>
      <c r="AT851" s="600"/>
      <c r="AU851" s="600"/>
      <c r="AV851" s="600"/>
      <c r="AW851" s="600"/>
      <c r="AX851" s="600"/>
      <c r="AY851" s="600"/>
      <c r="AZ851" s="600"/>
      <c r="BA851" s="600"/>
      <c r="BB851" s="600"/>
      <c r="BC851" s="600"/>
      <c r="BD851" s="600"/>
      <c r="BE851" s="600"/>
      <c r="BF851" s="600"/>
      <c r="BG851" s="600"/>
      <c r="BH851" s="600"/>
      <c r="BI851" s="600"/>
      <c r="BJ851" s="600"/>
      <c r="BK851" s="600"/>
      <c r="BL851" s="600"/>
      <c r="BM851" s="600"/>
      <c r="BN851" s="600"/>
      <c r="BO851" s="600"/>
    </row>
    <row r="852" spans="1:67" s="70" customFormat="1" ht="17.25" customHeight="1" hidden="1">
      <c r="A852" s="533"/>
      <c r="B852" s="70" t="s">
        <v>682</v>
      </c>
      <c r="H852" s="1351">
        <f>H842</f>
        <v>68050113</v>
      </c>
      <c r="I852" s="1351"/>
      <c r="J852" s="1351"/>
      <c r="K852" s="1351"/>
      <c r="L852" s="1351"/>
      <c r="M852" s="1351"/>
      <c r="N852" s="1351">
        <f>N842</f>
        <v>673391183</v>
      </c>
      <c r="O852" s="1351"/>
      <c r="P852" s="1351"/>
      <c r="Q852" s="1351"/>
      <c r="R852" s="1351"/>
      <c r="S852" s="1351"/>
      <c r="T852" s="526"/>
      <c r="U852" s="103"/>
      <c r="V852" s="527"/>
      <c r="AK852" s="600"/>
      <c r="AL852" s="600"/>
      <c r="AM852" s="600"/>
      <c r="AN852" s="600"/>
      <c r="AO852" s="600"/>
      <c r="AP852" s="600"/>
      <c r="AQ852" s="600"/>
      <c r="AR852" s="600"/>
      <c r="AS852" s="600"/>
      <c r="AT852" s="600"/>
      <c r="AU852" s="600"/>
      <c r="AV852" s="600"/>
      <c r="AW852" s="600"/>
      <c r="AX852" s="600"/>
      <c r="AY852" s="600"/>
      <c r="AZ852" s="600"/>
      <c r="BA852" s="600"/>
      <c r="BB852" s="600"/>
      <c r="BC852" s="600"/>
      <c r="BD852" s="600"/>
      <c r="BE852" s="600"/>
      <c r="BF852" s="600"/>
      <c r="BG852" s="600"/>
      <c r="BH852" s="600"/>
      <c r="BI852" s="600"/>
      <c r="BJ852" s="600"/>
      <c r="BK852" s="600"/>
      <c r="BL852" s="600"/>
      <c r="BM852" s="600"/>
      <c r="BN852" s="600"/>
      <c r="BO852" s="600"/>
    </row>
    <row r="853" spans="1:67" s="70" customFormat="1" ht="17.25" customHeight="1" hidden="1">
      <c r="A853" s="533"/>
      <c r="H853" s="570"/>
      <c r="I853" s="570"/>
      <c r="J853" s="570"/>
      <c r="K853" s="570"/>
      <c r="L853" s="570"/>
      <c r="M853" s="570"/>
      <c r="N853" s="570"/>
      <c r="O853" s="570"/>
      <c r="P853" s="570"/>
      <c r="Q853" s="570"/>
      <c r="R853" s="570"/>
      <c r="S853" s="570"/>
      <c r="T853" s="526"/>
      <c r="U853" s="103"/>
      <c r="V853" s="527"/>
      <c r="AK853" s="600"/>
      <c r="AL853" s="600"/>
      <c r="AM853" s="600"/>
      <c r="AN853" s="600"/>
      <c r="AO853" s="600"/>
      <c r="AP853" s="600"/>
      <c r="AQ853" s="600"/>
      <c r="AR853" s="600"/>
      <c r="AS853" s="600"/>
      <c r="AT853" s="600"/>
      <c r="AU853" s="600"/>
      <c r="AV853" s="600"/>
      <c r="AW853" s="600"/>
      <c r="AX853" s="600"/>
      <c r="AY853" s="600"/>
      <c r="AZ853" s="600"/>
      <c r="BA853" s="600"/>
      <c r="BB853" s="600"/>
      <c r="BC853" s="600"/>
      <c r="BD853" s="600"/>
      <c r="BE853" s="600"/>
      <c r="BF853" s="600"/>
      <c r="BG853" s="600"/>
      <c r="BH853" s="600"/>
      <c r="BI853" s="600"/>
      <c r="BJ853" s="600"/>
      <c r="BK853" s="600"/>
      <c r="BL853" s="600"/>
      <c r="BM853" s="600"/>
      <c r="BN853" s="600"/>
      <c r="BO853" s="600"/>
    </row>
    <row r="854" spans="1:67" s="149" customFormat="1" ht="17.25" customHeight="1" hidden="1">
      <c r="A854" s="161" t="s">
        <v>683</v>
      </c>
      <c r="B854" s="511" t="s">
        <v>684</v>
      </c>
      <c r="H854" s="1352">
        <f>SUM(H855:M860)</f>
        <v>41934197</v>
      </c>
      <c r="I854" s="1352"/>
      <c r="J854" s="1352"/>
      <c r="K854" s="1352"/>
      <c r="L854" s="1352"/>
      <c r="M854" s="1352"/>
      <c r="N854" s="1352">
        <f>SUM(N855:S860)</f>
        <v>878907730</v>
      </c>
      <c r="O854" s="1352"/>
      <c r="P854" s="1352"/>
      <c r="Q854" s="1352"/>
      <c r="R854" s="1352"/>
      <c r="S854" s="1352"/>
      <c r="T854" s="504"/>
      <c r="U854" s="118"/>
      <c r="V854" s="148"/>
      <c r="AK854" s="123"/>
      <c r="AL854" s="123"/>
      <c r="AM854" s="123"/>
      <c r="AN854" s="123"/>
      <c r="AO854" s="123"/>
      <c r="AP854" s="123"/>
      <c r="AQ854" s="123"/>
      <c r="AR854" s="123"/>
      <c r="AS854" s="123"/>
      <c r="AT854" s="123"/>
      <c r="AU854" s="123"/>
      <c r="AV854" s="123"/>
      <c r="AW854" s="123"/>
      <c r="AX854" s="123"/>
      <c r="AY854" s="123"/>
      <c r="AZ854" s="123"/>
      <c r="BA854" s="123"/>
      <c r="BB854" s="123"/>
      <c r="BC854" s="123"/>
      <c r="BD854" s="123"/>
      <c r="BE854" s="123"/>
      <c r="BF854" s="123"/>
      <c r="BG854" s="123"/>
      <c r="BH854" s="123"/>
      <c r="BI854" s="123"/>
      <c r="BJ854" s="123"/>
      <c r="BK854" s="123"/>
      <c r="BL854" s="123"/>
      <c r="BM854" s="123"/>
      <c r="BN854" s="123"/>
      <c r="BO854" s="123"/>
    </row>
    <row r="855" spans="1:67" s="155" customFormat="1" ht="17.25" customHeight="1" hidden="1">
      <c r="A855" s="513"/>
      <c r="B855" s="511" t="s">
        <v>685</v>
      </c>
      <c r="H855" s="1364">
        <v>41934197</v>
      </c>
      <c r="I855" s="1364"/>
      <c r="J855" s="1364"/>
      <c r="K855" s="1364"/>
      <c r="L855" s="1364"/>
      <c r="M855" s="1364"/>
      <c r="N855" s="1364">
        <v>582897524</v>
      </c>
      <c r="O855" s="1364"/>
      <c r="P855" s="1364"/>
      <c r="Q855" s="1364"/>
      <c r="R855" s="1364"/>
      <c r="S855" s="1364"/>
      <c r="T855" s="514"/>
      <c r="U855" s="153"/>
      <c r="V855" s="154"/>
      <c r="AK855" s="590"/>
      <c r="AL855" s="590"/>
      <c r="AM855" s="590"/>
      <c r="AN855" s="590"/>
      <c r="AO855" s="590"/>
      <c r="AP855" s="590"/>
      <c r="AQ855" s="590"/>
      <c r="AR855" s="590"/>
      <c r="AS855" s="590"/>
      <c r="AT855" s="590"/>
      <c r="AU855" s="590"/>
      <c r="AV855" s="590"/>
      <c r="AW855" s="590"/>
      <c r="AX855" s="590"/>
      <c r="AY855" s="590"/>
      <c r="AZ855" s="590"/>
      <c r="BA855" s="590"/>
      <c r="BB855" s="590"/>
      <c r="BC855" s="590"/>
      <c r="BD855" s="590"/>
      <c r="BE855" s="590"/>
      <c r="BF855" s="590"/>
      <c r="BG855" s="590"/>
      <c r="BH855" s="590"/>
      <c r="BI855" s="590"/>
      <c r="BJ855" s="590"/>
      <c r="BK855" s="590"/>
      <c r="BL855" s="590"/>
      <c r="BM855" s="590"/>
      <c r="BN855" s="590"/>
      <c r="BO855" s="590"/>
    </row>
    <row r="856" spans="1:67" s="155" customFormat="1" ht="17.25" customHeight="1" hidden="1">
      <c r="A856" s="513"/>
      <c r="B856" s="511" t="s">
        <v>686</v>
      </c>
      <c r="H856" s="1364"/>
      <c r="I856" s="1364"/>
      <c r="J856" s="1364"/>
      <c r="K856" s="1364"/>
      <c r="L856" s="1364"/>
      <c r="M856" s="1364"/>
      <c r="N856" s="1364">
        <f>8000000+42462777</f>
        <v>50462777</v>
      </c>
      <c r="O856" s="1364"/>
      <c r="P856" s="1364"/>
      <c r="Q856" s="1364"/>
      <c r="R856" s="1364"/>
      <c r="S856" s="1364"/>
      <c r="T856" s="514"/>
      <c r="U856" s="153"/>
      <c r="V856" s="154"/>
      <c r="AK856" s="590"/>
      <c r="AL856" s="590"/>
      <c r="AM856" s="590"/>
      <c r="AN856" s="590"/>
      <c r="AO856" s="590"/>
      <c r="AP856" s="590"/>
      <c r="AQ856" s="590"/>
      <c r="AR856" s="590"/>
      <c r="AS856" s="590"/>
      <c r="AT856" s="590"/>
      <c r="AU856" s="590"/>
      <c r="AV856" s="590"/>
      <c r="AW856" s="590"/>
      <c r="AX856" s="590"/>
      <c r="AY856" s="590"/>
      <c r="AZ856" s="590"/>
      <c r="BA856" s="590"/>
      <c r="BB856" s="590"/>
      <c r="BC856" s="590"/>
      <c r="BD856" s="590"/>
      <c r="BE856" s="590"/>
      <c r="BF856" s="590"/>
      <c r="BG856" s="590"/>
      <c r="BH856" s="590"/>
      <c r="BI856" s="590"/>
      <c r="BJ856" s="590"/>
      <c r="BK856" s="590"/>
      <c r="BL856" s="590"/>
      <c r="BM856" s="590"/>
      <c r="BN856" s="590"/>
      <c r="BO856" s="590"/>
    </row>
    <row r="857" spans="1:67" s="155" customFormat="1" ht="17.25" customHeight="1" hidden="1">
      <c r="A857" s="513"/>
      <c r="B857" s="511" t="s">
        <v>687</v>
      </c>
      <c r="H857" s="1364"/>
      <c r="I857" s="1364"/>
      <c r="J857" s="1364"/>
      <c r="K857" s="1364"/>
      <c r="L857" s="1364"/>
      <c r="M857" s="1364"/>
      <c r="N857" s="1364"/>
      <c r="O857" s="1364"/>
      <c r="P857" s="1364"/>
      <c r="Q857" s="1364"/>
      <c r="R857" s="1364"/>
      <c r="S857" s="1364"/>
      <c r="T857" s="514"/>
      <c r="U857" s="153"/>
      <c r="V857" s="154"/>
      <c r="AK857" s="590"/>
      <c r="AL857" s="590"/>
      <c r="AM857" s="590"/>
      <c r="AN857" s="590"/>
      <c r="AO857" s="590"/>
      <c r="AP857" s="590"/>
      <c r="AQ857" s="590"/>
      <c r="AR857" s="590"/>
      <c r="AS857" s="590"/>
      <c r="AT857" s="590"/>
      <c r="AU857" s="590"/>
      <c r="AV857" s="590"/>
      <c r="AW857" s="590"/>
      <c r="AX857" s="590"/>
      <c r="AY857" s="590"/>
      <c r="AZ857" s="590"/>
      <c r="BA857" s="590"/>
      <c r="BB857" s="590"/>
      <c r="BC857" s="590"/>
      <c r="BD857" s="590"/>
      <c r="BE857" s="590"/>
      <c r="BF857" s="590"/>
      <c r="BG857" s="590"/>
      <c r="BH857" s="590"/>
      <c r="BI857" s="590"/>
      <c r="BJ857" s="590"/>
      <c r="BK857" s="590"/>
      <c r="BL857" s="590"/>
      <c r="BM857" s="590"/>
      <c r="BN857" s="590"/>
      <c r="BO857" s="590"/>
    </row>
    <row r="858" spans="1:67" s="155" customFormat="1" ht="17.25" customHeight="1" hidden="1">
      <c r="A858" s="513"/>
      <c r="B858" s="511" t="s">
        <v>688</v>
      </c>
      <c r="H858" s="1364"/>
      <c r="I858" s="1364"/>
      <c r="J858" s="1364"/>
      <c r="K858" s="1364"/>
      <c r="L858" s="1364"/>
      <c r="M858" s="1364"/>
      <c r="N858" s="1364">
        <v>47937829</v>
      </c>
      <c r="O858" s="1364"/>
      <c r="P858" s="1364"/>
      <c r="Q858" s="1364"/>
      <c r="R858" s="1364"/>
      <c r="S858" s="1364"/>
      <c r="T858" s="514"/>
      <c r="U858" s="153"/>
      <c r="V858" s="154"/>
      <c r="AK858" s="590"/>
      <c r="AL858" s="590"/>
      <c r="AM858" s="590"/>
      <c r="AN858" s="590"/>
      <c r="AO858" s="590"/>
      <c r="AP858" s="590"/>
      <c r="AQ858" s="590"/>
      <c r="AR858" s="590"/>
      <c r="AS858" s="590"/>
      <c r="AT858" s="590"/>
      <c r="AU858" s="590"/>
      <c r="AV858" s="590"/>
      <c r="AW858" s="590"/>
      <c r="AX858" s="590"/>
      <c r="AY858" s="590"/>
      <c r="AZ858" s="590"/>
      <c r="BA858" s="590"/>
      <c r="BB858" s="590"/>
      <c r="BC858" s="590"/>
      <c r="BD858" s="590"/>
      <c r="BE858" s="590"/>
      <c r="BF858" s="590"/>
      <c r="BG858" s="590"/>
      <c r="BH858" s="590"/>
      <c r="BI858" s="590"/>
      <c r="BJ858" s="590"/>
      <c r="BK858" s="590"/>
      <c r="BL858" s="590"/>
      <c r="BM858" s="590"/>
      <c r="BN858" s="590"/>
      <c r="BO858" s="590"/>
    </row>
    <row r="859" spans="1:67" s="155" customFormat="1" ht="17.25" customHeight="1" hidden="1">
      <c r="A859" s="513"/>
      <c r="B859" s="511" t="s">
        <v>689</v>
      </c>
      <c r="H859" s="1364"/>
      <c r="I859" s="1364"/>
      <c r="J859" s="1364"/>
      <c r="K859" s="1364"/>
      <c r="L859" s="1364"/>
      <c r="M859" s="1364"/>
      <c r="N859" s="1364"/>
      <c r="O859" s="1364"/>
      <c r="P859" s="1364"/>
      <c r="Q859" s="1364"/>
      <c r="R859" s="1364"/>
      <c r="S859" s="1364"/>
      <c r="T859" s="514"/>
      <c r="U859" s="153"/>
      <c r="V859" s="154"/>
      <c r="AK859" s="590"/>
      <c r="AL859" s="590"/>
      <c r="AM859" s="590"/>
      <c r="AN859" s="590"/>
      <c r="AO859" s="590"/>
      <c r="AP859" s="590"/>
      <c r="AQ859" s="590"/>
      <c r="AR859" s="590"/>
      <c r="AS859" s="590"/>
      <c r="AT859" s="590"/>
      <c r="AU859" s="590"/>
      <c r="AV859" s="590"/>
      <c r="AW859" s="590"/>
      <c r="AX859" s="590"/>
      <c r="AY859" s="590"/>
      <c r="AZ859" s="590"/>
      <c r="BA859" s="590"/>
      <c r="BB859" s="590"/>
      <c r="BC859" s="590"/>
      <c r="BD859" s="590"/>
      <c r="BE859" s="590"/>
      <c r="BF859" s="590"/>
      <c r="BG859" s="590"/>
      <c r="BH859" s="590"/>
      <c r="BI859" s="590"/>
      <c r="BJ859" s="590"/>
      <c r="BK859" s="590"/>
      <c r="BL859" s="590"/>
      <c r="BM859" s="590"/>
      <c r="BN859" s="590"/>
      <c r="BO859" s="590"/>
    </row>
    <row r="860" spans="1:67" s="155" customFormat="1" ht="17.25" customHeight="1" hidden="1">
      <c r="A860" s="513"/>
      <c r="B860" s="511" t="s">
        <v>690</v>
      </c>
      <c r="H860" s="1364">
        <f>41934197-H855-H856-H858</f>
        <v>0</v>
      </c>
      <c r="I860" s="1364"/>
      <c r="J860" s="1364"/>
      <c r="K860" s="1364"/>
      <c r="L860" s="1364"/>
      <c r="M860" s="1364"/>
      <c r="N860" s="1364">
        <f>878907730-N855-N856-N858</f>
        <v>197609600</v>
      </c>
      <c r="O860" s="1364"/>
      <c r="P860" s="1364"/>
      <c r="Q860" s="1364"/>
      <c r="R860" s="1364"/>
      <c r="S860" s="1364"/>
      <c r="T860" s="514"/>
      <c r="U860" s="153"/>
      <c r="V860" s="154"/>
      <c r="AK860" s="590"/>
      <c r="AL860" s="590"/>
      <c r="AM860" s="590"/>
      <c r="AN860" s="590"/>
      <c r="AO860" s="590"/>
      <c r="AP860" s="590"/>
      <c r="AQ860" s="590"/>
      <c r="AR860" s="590"/>
      <c r="AS860" s="590"/>
      <c r="AT860" s="590"/>
      <c r="AU860" s="590"/>
      <c r="AV860" s="590"/>
      <c r="AW860" s="590"/>
      <c r="AX860" s="590"/>
      <c r="AY860" s="590"/>
      <c r="AZ860" s="590"/>
      <c r="BA860" s="590"/>
      <c r="BB860" s="590"/>
      <c r="BC860" s="590"/>
      <c r="BD860" s="590"/>
      <c r="BE860" s="590"/>
      <c r="BF860" s="590"/>
      <c r="BG860" s="590"/>
      <c r="BH860" s="590"/>
      <c r="BI860" s="590"/>
      <c r="BJ860" s="590"/>
      <c r="BK860" s="590"/>
      <c r="BL860" s="590"/>
      <c r="BM860" s="590"/>
      <c r="BN860" s="590"/>
      <c r="BO860" s="590"/>
    </row>
    <row r="861" spans="1:67" s="70" customFormat="1" ht="17.25" customHeight="1" hidden="1">
      <c r="A861" s="533"/>
      <c r="H861" s="570"/>
      <c r="I861" s="570"/>
      <c r="J861" s="570"/>
      <c r="K861" s="570"/>
      <c r="L861" s="570"/>
      <c r="M861" s="570"/>
      <c r="N861" s="570"/>
      <c r="O861" s="570"/>
      <c r="P861" s="570"/>
      <c r="Q861" s="570"/>
      <c r="R861" s="570"/>
      <c r="S861" s="570"/>
      <c r="T861" s="526"/>
      <c r="U861" s="103"/>
      <c r="V861" s="527"/>
      <c r="AK861" s="600"/>
      <c r="AL861" s="600"/>
      <c r="AM861" s="600"/>
      <c r="AN861" s="600"/>
      <c r="AO861" s="600"/>
      <c r="AP861" s="600"/>
      <c r="AQ861" s="600"/>
      <c r="AR861" s="600"/>
      <c r="AS861" s="600"/>
      <c r="AT861" s="600"/>
      <c r="AU861" s="600"/>
      <c r="AV861" s="600"/>
      <c r="AW861" s="600"/>
      <c r="AX861" s="600"/>
      <c r="AY861" s="600"/>
      <c r="AZ861" s="600"/>
      <c r="BA861" s="600"/>
      <c r="BB861" s="600"/>
      <c r="BC861" s="600"/>
      <c r="BD861" s="600"/>
      <c r="BE861" s="600"/>
      <c r="BF861" s="600"/>
      <c r="BG861" s="600"/>
      <c r="BH861" s="600"/>
      <c r="BI861" s="600"/>
      <c r="BJ861" s="600"/>
      <c r="BK861" s="600"/>
      <c r="BL861" s="600"/>
      <c r="BM861" s="600"/>
      <c r="BN861" s="600"/>
      <c r="BO861" s="600"/>
    </row>
    <row r="862" spans="1:67" s="149" customFormat="1" ht="17.25" customHeight="1" hidden="1">
      <c r="A862" s="161" t="s">
        <v>691</v>
      </c>
      <c r="B862" s="511" t="s">
        <v>692</v>
      </c>
      <c r="H862" s="1351"/>
      <c r="I862" s="1351"/>
      <c r="J862" s="1351"/>
      <c r="K862" s="1351"/>
      <c r="L862" s="1351"/>
      <c r="M862" s="1351"/>
      <c r="N862" s="1351"/>
      <c r="O862" s="1351"/>
      <c r="P862" s="1351"/>
      <c r="Q862" s="1351"/>
      <c r="R862" s="1351"/>
      <c r="S862" s="1351"/>
      <c r="T862" s="504"/>
      <c r="U862" s="118"/>
      <c r="V862" s="148"/>
      <c r="AK862" s="123"/>
      <c r="AL862" s="123"/>
      <c r="AM862" s="123"/>
      <c r="AN862" s="123"/>
      <c r="AO862" s="123"/>
      <c r="AP862" s="123"/>
      <c r="AQ862" s="123"/>
      <c r="AR862" s="123"/>
      <c r="AS862" s="123"/>
      <c r="AT862" s="123"/>
      <c r="AU862" s="123"/>
      <c r="AV862" s="123"/>
      <c r="AW862" s="123"/>
      <c r="AX862" s="123"/>
      <c r="AY862" s="123"/>
      <c r="AZ862" s="123"/>
      <c r="BA862" s="123"/>
      <c r="BB862" s="123"/>
      <c r="BC862" s="123"/>
      <c r="BD862" s="123"/>
      <c r="BE862" s="123"/>
      <c r="BF862" s="123"/>
      <c r="BG862" s="123"/>
      <c r="BH862" s="123"/>
      <c r="BI862" s="123"/>
      <c r="BJ862" s="123"/>
      <c r="BK862" s="123"/>
      <c r="BL862" s="123"/>
      <c r="BM862" s="123"/>
      <c r="BN862" s="123"/>
      <c r="BO862" s="123"/>
    </row>
    <row r="863" spans="1:67" s="70" customFormat="1" ht="17.25" customHeight="1" hidden="1">
      <c r="A863" s="533"/>
      <c r="B863" s="70" t="s">
        <v>693</v>
      </c>
      <c r="H863" s="570"/>
      <c r="I863" s="570"/>
      <c r="J863" s="570"/>
      <c r="K863" s="570"/>
      <c r="L863" s="570"/>
      <c r="M863" s="570"/>
      <c r="N863" s="570"/>
      <c r="O863" s="570"/>
      <c r="P863" s="570"/>
      <c r="Q863" s="570"/>
      <c r="R863" s="570"/>
      <c r="S863" s="570"/>
      <c r="T863" s="526"/>
      <c r="U863" s="103"/>
      <c r="V863" s="527"/>
      <c r="AK863" s="600"/>
      <c r="AL863" s="600"/>
      <c r="AM863" s="600"/>
      <c r="AN863" s="600"/>
      <c r="AO863" s="600"/>
      <c r="AP863" s="600"/>
      <c r="AQ863" s="600"/>
      <c r="AR863" s="600"/>
      <c r="AS863" s="600"/>
      <c r="AT863" s="600"/>
      <c r="AU863" s="600"/>
      <c r="AV863" s="600"/>
      <c r="AW863" s="600"/>
      <c r="AX863" s="600"/>
      <c r="AY863" s="600"/>
      <c r="AZ863" s="600"/>
      <c r="BA863" s="600"/>
      <c r="BB863" s="600"/>
      <c r="BC863" s="600"/>
      <c r="BD863" s="600"/>
      <c r="BE863" s="600"/>
      <c r="BF863" s="600"/>
      <c r="BG863" s="600"/>
      <c r="BH863" s="600"/>
      <c r="BI863" s="600"/>
      <c r="BJ863" s="600"/>
      <c r="BK863" s="600"/>
      <c r="BL863" s="600"/>
      <c r="BM863" s="600"/>
      <c r="BN863" s="600"/>
      <c r="BO863" s="600"/>
    </row>
    <row r="864" spans="1:67" s="70" customFormat="1" ht="17.25" customHeight="1" hidden="1">
      <c r="A864" s="533"/>
      <c r="B864" s="70" t="s">
        <v>694</v>
      </c>
      <c r="H864" s="570"/>
      <c r="I864" s="570"/>
      <c r="J864" s="570"/>
      <c r="K864" s="570"/>
      <c r="L864" s="570"/>
      <c r="M864" s="570"/>
      <c r="N864" s="570"/>
      <c r="O864" s="570"/>
      <c r="P864" s="570"/>
      <c r="Q864" s="570"/>
      <c r="R864" s="570"/>
      <c r="S864" s="570"/>
      <c r="T864" s="526"/>
      <c r="U864" s="103"/>
      <c r="V864" s="527"/>
      <c r="AK864" s="600"/>
      <c r="AL864" s="600"/>
      <c r="AM864" s="600"/>
      <c r="AN864" s="600"/>
      <c r="AO864" s="600"/>
      <c r="AP864" s="600"/>
      <c r="AQ864" s="600"/>
      <c r="AR864" s="600"/>
      <c r="AS864" s="600"/>
      <c r="AT864" s="600"/>
      <c r="AU864" s="600"/>
      <c r="AV864" s="600"/>
      <c r="AW864" s="600"/>
      <c r="AX864" s="600"/>
      <c r="AY864" s="600"/>
      <c r="AZ864" s="600"/>
      <c r="BA864" s="600"/>
      <c r="BB864" s="600"/>
      <c r="BC864" s="600"/>
      <c r="BD864" s="600"/>
      <c r="BE864" s="600"/>
      <c r="BF864" s="600"/>
      <c r="BG864" s="600"/>
      <c r="BH864" s="600"/>
      <c r="BI864" s="600"/>
      <c r="BJ864" s="600"/>
      <c r="BK864" s="600"/>
      <c r="BL864" s="600"/>
      <c r="BM864" s="600"/>
      <c r="BN864" s="600"/>
      <c r="BO864" s="600"/>
    </row>
    <row r="865" spans="1:67" s="70" customFormat="1" ht="17.25" customHeight="1" hidden="1">
      <c r="A865" s="533"/>
      <c r="B865" s="70" t="s">
        <v>695</v>
      </c>
      <c r="H865" s="570"/>
      <c r="I865" s="570"/>
      <c r="J865" s="570"/>
      <c r="K865" s="570"/>
      <c r="L865" s="570"/>
      <c r="M865" s="570"/>
      <c r="N865" s="570"/>
      <c r="O865" s="570"/>
      <c r="P865" s="570"/>
      <c r="Q865" s="570"/>
      <c r="R865" s="570"/>
      <c r="S865" s="570"/>
      <c r="T865" s="526"/>
      <c r="U865" s="103"/>
      <c r="V865" s="527"/>
      <c r="AK865" s="600"/>
      <c r="AL865" s="600"/>
      <c r="AM865" s="600"/>
      <c r="AN865" s="600"/>
      <c r="AO865" s="600"/>
      <c r="AP865" s="600"/>
      <c r="AQ865" s="600"/>
      <c r="AR865" s="600"/>
      <c r="AS865" s="600"/>
      <c r="AT865" s="600"/>
      <c r="AU865" s="600"/>
      <c r="AV865" s="600"/>
      <c r="AW865" s="600"/>
      <c r="AX865" s="600"/>
      <c r="AY865" s="600"/>
      <c r="AZ865" s="600"/>
      <c r="BA865" s="600"/>
      <c r="BB865" s="600"/>
      <c r="BC865" s="600"/>
      <c r="BD865" s="600"/>
      <c r="BE865" s="600"/>
      <c r="BF865" s="600"/>
      <c r="BG865" s="600"/>
      <c r="BH865" s="600"/>
      <c r="BI865" s="600"/>
      <c r="BJ865" s="600"/>
      <c r="BK865" s="600"/>
      <c r="BL865" s="600"/>
      <c r="BM865" s="600"/>
      <c r="BN865" s="600"/>
      <c r="BO865" s="600"/>
    </row>
    <row r="866" spans="1:67" s="70" customFormat="1" ht="17.25" customHeight="1" hidden="1">
      <c r="A866" s="533"/>
      <c r="B866" s="70" t="s">
        <v>696</v>
      </c>
      <c r="H866" s="570"/>
      <c r="I866" s="570"/>
      <c r="J866" s="570"/>
      <c r="K866" s="570"/>
      <c r="L866" s="570"/>
      <c r="M866" s="570"/>
      <c r="N866" s="570"/>
      <c r="O866" s="570"/>
      <c r="P866" s="570"/>
      <c r="Q866" s="570"/>
      <c r="R866" s="570"/>
      <c r="S866" s="570"/>
      <c r="T866" s="526"/>
      <c r="U866" s="103"/>
      <c r="V866" s="527"/>
      <c r="AK866" s="600"/>
      <c r="AL866" s="600"/>
      <c r="AM866" s="600"/>
      <c r="AN866" s="600"/>
      <c r="AO866" s="600"/>
      <c r="AP866" s="600"/>
      <c r="AQ866" s="600"/>
      <c r="AR866" s="600"/>
      <c r="AS866" s="600"/>
      <c r="AT866" s="600"/>
      <c r="AU866" s="600"/>
      <c r="AV866" s="600"/>
      <c r="AW866" s="600"/>
      <c r="AX866" s="600"/>
      <c r="AY866" s="600"/>
      <c r="AZ866" s="600"/>
      <c r="BA866" s="600"/>
      <c r="BB866" s="600"/>
      <c r="BC866" s="600"/>
      <c r="BD866" s="600"/>
      <c r="BE866" s="600"/>
      <c r="BF866" s="600"/>
      <c r="BG866" s="600"/>
      <c r="BH866" s="600"/>
      <c r="BI866" s="600"/>
      <c r="BJ866" s="600"/>
      <c r="BK866" s="600"/>
      <c r="BL866" s="600"/>
      <c r="BM866" s="600"/>
      <c r="BN866" s="600"/>
      <c r="BO866" s="600"/>
    </row>
    <row r="867" spans="1:67" s="149" customFormat="1" ht="17.25" customHeight="1" hidden="1">
      <c r="A867" s="161">
        <v>25</v>
      </c>
      <c r="B867" s="511" t="s">
        <v>697</v>
      </c>
      <c r="H867" s="1353" t="s">
        <v>167</v>
      </c>
      <c r="I867" s="1354"/>
      <c r="J867" s="1354"/>
      <c r="K867" s="1354"/>
      <c r="L867" s="1354"/>
      <c r="M867" s="1354"/>
      <c r="N867" s="1353" t="s">
        <v>168</v>
      </c>
      <c r="O867" s="1354"/>
      <c r="P867" s="1354"/>
      <c r="Q867" s="1354"/>
      <c r="R867" s="1354"/>
      <c r="S867" s="1354"/>
      <c r="T867" s="504"/>
      <c r="U867" s="118"/>
      <c r="V867" s="148"/>
      <c r="AK867" s="123"/>
      <c r="AL867" s="123"/>
      <c r="AM867" s="123"/>
      <c r="AN867" s="123"/>
      <c r="AO867" s="123"/>
      <c r="AP867" s="123"/>
      <c r="AQ867" s="123"/>
      <c r="AR867" s="123"/>
      <c r="AS867" s="123"/>
      <c r="AT867" s="123"/>
      <c r="AU867" s="123"/>
      <c r="AV867" s="123"/>
      <c r="AW867" s="123"/>
      <c r="AX867" s="123"/>
      <c r="AY867" s="123"/>
      <c r="AZ867" s="123"/>
      <c r="BA867" s="123"/>
      <c r="BB867" s="123"/>
      <c r="BC867" s="123"/>
      <c r="BD867" s="123"/>
      <c r="BE867" s="123"/>
      <c r="BF867" s="123"/>
      <c r="BG867" s="123"/>
      <c r="BH867" s="123"/>
      <c r="BI867" s="123"/>
      <c r="BJ867" s="123"/>
      <c r="BK867" s="123"/>
      <c r="BL867" s="123"/>
      <c r="BM867" s="123"/>
      <c r="BN867" s="123"/>
      <c r="BO867" s="123"/>
    </row>
    <row r="868" spans="1:67" s="70" customFormat="1" ht="17.25" customHeight="1" hidden="1">
      <c r="A868" s="533"/>
      <c r="B868" s="70" t="s">
        <v>698</v>
      </c>
      <c r="H868" s="1364">
        <v>113771062725</v>
      </c>
      <c r="I868" s="1364"/>
      <c r="J868" s="1364"/>
      <c r="K868" s="1364"/>
      <c r="L868" s="1364"/>
      <c r="M868" s="1364"/>
      <c r="N868" s="1364">
        <f>410783461201+3989649458-468758651</f>
        <v>414304352008</v>
      </c>
      <c r="O868" s="1364"/>
      <c r="P868" s="1364"/>
      <c r="Q868" s="1364"/>
      <c r="R868" s="1364"/>
      <c r="S868" s="1364"/>
      <c r="T868" s="526"/>
      <c r="U868" s="103"/>
      <c r="V868" s="527"/>
      <c r="AK868" s="600"/>
      <c r="AL868" s="600"/>
      <c r="AM868" s="600"/>
      <c r="AN868" s="600"/>
      <c r="AO868" s="600"/>
      <c r="AP868" s="600"/>
      <c r="AQ868" s="600"/>
      <c r="AR868" s="600"/>
      <c r="AS868" s="600"/>
      <c r="AT868" s="600"/>
      <c r="AU868" s="600"/>
      <c r="AV868" s="600"/>
      <c r="AW868" s="600"/>
      <c r="AX868" s="600"/>
      <c r="AY868" s="600"/>
      <c r="AZ868" s="600"/>
      <c r="BA868" s="600"/>
      <c r="BB868" s="600"/>
      <c r="BC868" s="600"/>
      <c r="BD868" s="600"/>
      <c r="BE868" s="600"/>
      <c r="BF868" s="600"/>
      <c r="BG868" s="600"/>
      <c r="BH868" s="600"/>
      <c r="BI868" s="600"/>
      <c r="BJ868" s="600"/>
      <c r="BK868" s="600"/>
      <c r="BL868" s="600"/>
      <c r="BM868" s="600"/>
      <c r="BN868" s="600"/>
      <c r="BO868" s="600"/>
    </row>
    <row r="869" spans="1:67" s="70" customFormat="1" ht="17.25" customHeight="1" hidden="1">
      <c r="A869" s="533"/>
      <c r="B869" s="70" t="s">
        <v>699</v>
      </c>
      <c r="H869" s="1364"/>
      <c r="I869" s="1364"/>
      <c r="J869" s="1364"/>
      <c r="K869" s="1364"/>
      <c r="L869" s="1364"/>
      <c r="M869" s="1364"/>
      <c r="N869" s="1364"/>
      <c r="O869" s="1364"/>
      <c r="P869" s="1364"/>
      <c r="Q869" s="1364"/>
      <c r="R869" s="1364"/>
      <c r="S869" s="1364"/>
      <c r="T869" s="526"/>
      <c r="U869" s="103"/>
      <c r="V869" s="527"/>
      <c r="AK869" s="600"/>
      <c r="AL869" s="600"/>
      <c r="AM869" s="600"/>
      <c r="AN869" s="600"/>
      <c r="AO869" s="600"/>
      <c r="AP869" s="600"/>
      <c r="AQ869" s="600"/>
      <c r="AR869" s="600"/>
      <c r="AS869" s="600"/>
      <c r="AT869" s="600"/>
      <c r="AU869" s="600"/>
      <c r="AV869" s="600"/>
      <c r="AW869" s="600"/>
      <c r="AX869" s="600"/>
      <c r="AY869" s="600"/>
      <c r="AZ869" s="600"/>
      <c r="BA869" s="600"/>
      <c r="BB869" s="600"/>
      <c r="BC869" s="600"/>
      <c r="BD869" s="600"/>
      <c r="BE869" s="600"/>
      <c r="BF869" s="600"/>
      <c r="BG869" s="600"/>
      <c r="BH869" s="600"/>
      <c r="BI869" s="600"/>
      <c r="BJ869" s="600"/>
      <c r="BK869" s="600"/>
      <c r="BL869" s="600"/>
      <c r="BM869" s="600"/>
      <c r="BN869" s="600"/>
      <c r="BO869" s="600"/>
    </row>
    <row r="870" spans="1:67" s="70" customFormat="1" ht="17.25" customHeight="1" hidden="1">
      <c r="A870" s="533"/>
      <c r="B870" s="70" t="s">
        <v>700</v>
      </c>
      <c r="H870" s="1364">
        <v>1360545</v>
      </c>
      <c r="I870" s="1364"/>
      <c r="J870" s="1364"/>
      <c r="K870" s="1364"/>
      <c r="L870" s="1364"/>
      <c r="M870" s="1364"/>
      <c r="N870" s="1364">
        <v>244874315</v>
      </c>
      <c r="O870" s="1364"/>
      <c r="P870" s="1364"/>
      <c r="Q870" s="1364"/>
      <c r="R870" s="1364"/>
      <c r="S870" s="1364"/>
      <c r="T870" s="526"/>
      <c r="U870" s="103"/>
      <c r="V870" s="527"/>
      <c r="AK870" s="600"/>
      <c r="AL870" s="600"/>
      <c r="AM870" s="600"/>
      <c r="AN870" s="600"/>
      <c r="AO870" s="600"/>
      <c r="AP870" s="600"/>
      <c r="AQ870" s="600"/>
      <c r="AR870" s="600"/>
      <c r="AS870" s="600"/>
      <c r="AT870" s="600"/>
      <c r="AU870" s="600"/>
      <c r="AV870" s="600"/>
      <c r="AW870" s="600"/>
      <c r="AX870" s="600"/>
      <c r="AY870" s="600"/>
      <c r="AZ870" s="600"/>
      <c r="BA870" s="600"/>
      <c r="BB870" s="600"/>
      <c r="BC870" s="600"/>
      <c r="BD870" s="600"/>
      <c r="BE870" s="600"/>
      <c r="BF870" s="600"/>
      <c r="BG870" s="600"/>
      <c r="BH870" s="600"/>
      <c r="BI870" s="600"/>
      <c r="BJ870" s="600"/>
      <c r="BK870" s="600"/>
      <c r="BL870" s="600"/>
      <c r="BM870" s="600"/>
      <c r="BN870" s="600"/>
      <c r="BO870" s="600"/>
    </row>
    <row r="871" spans="1:67" s="149" customFormat="1" ht="17.25" customHeight="1" hidden="1">
      <c r="A871" s="161"/>
      <c r="C871" s="511" t="s">
        <v>1523</v>
      </c>
      <c r="H871" s="1352">
        <f>SUM(H868:M870)</f>
        <v>113772423270</v>
      </c>
      <c r="I871" s="1352"/>
      <c r="J871" s="1352"/>
      <c r="K871" s="1352"/>
      <c r="L871" s="1352"/>
      <c r="M871" s="1352"/>
      <c r="N871" s="1352">
        <f>SUM(N868:S870)</f>
        <v>414549226323</v>
      </c>
      <c r="O871" s="1352"/>
      <c r="P871" s="1352"/>
      <c r="Q871" s="1352"/>
      <c r="R871" s="1352"/>
      <c r="S871" s="1352"/>
      <c r="T871" s="504"/>
      <c r="U871" s="118"/>
      <c r="V871" s="148"/>
      <c r="AK871" s="123"/>
      <c r="AL871" s="123"/>
      <c r="AM871" s="123"/>
      <c r="AN871" s="123"/>
      <c r="AO871" s="123"/>
      <c r="AP871" s="123"/>
      <c r="AQ871" s="123"/>
      <c r="AR871" s="123"/>
      <c r="AS871" s="123"/>
      <c r="AT871" s="123"/>
      <c r="AU871" s="123"/>
      <c r="AV871" s="123"/>
      <c r="AW871" s="123"/>
      <c r="AX871" s="123"/>
      <c r="AY871" s="123"/>
      <c r="AZ871" s="123"/>
      <c r="BA871" s="123"/>
      <c r="BB871" s="123"/>
      <c r="BC871" s="123"/>
      <c r="BD871" s="123"/>
      <c r="BE871" s="123"/>
      <c r="BF871" s="123"/>
      <c r="BG871" s="123"/>
      <c r="BH871" s="123"/>
      <c r="BI871" s="123"/>
      <c r="BJ871" s="123"/>
      <c r="BK871" s="123"/>
      <c r="BL871" s="123"/>
      <c r="BM871" s="123"/>
      <c r="BN871" s="123"/>
      <c r="BO871" s="123"/>
    </row>
    <row r="872" spans="1:67" s="149" customFormat="1" ht="17.25" customHeight="1" hidden="1">
      <c r="A872" s="161">
        <v>26</v>
      </c>
      <c r="B872" s="511" t="s">
        <v>701</v>
      </c>
      <c r="H872" s="1353" t="s">
        <v>167</v>
      </c>
      <c r="I872" s="1354"/>
      <c r="J872" s="1354"/>
      <c r="K872" s="1354"/>
      <c r="L872" s="1354"/>
      <c r="M872" s="1354"/>
      <c r="N872" s="1353" t="s">
        <v>168</v>
      </c>
      <c r="O872" s="1354"/>
      <c r="P872" s="1354"/>
      <c r="Q872" s="1354"/>
      <c r="R872" s="1354"/>
      <c r="S872" s="1354"/>
      <c r="T872" s="504"/>
      <c r="U872" s="118"/>
      <c r="V872" s="148"/>
      <c r="AK872" s="123"/>
      <c r="AL872" s="123"/>
      <c r="AM872" s="123"/>
      <c r="AN872" s="123"/>
      <c r="AO872" s="123"/>
      <c r="AP872" s="123"/>
      <c r="AQ872" s="123"/>
      <c r="AR872" s="123"/>
      <c r="AS872" s="123"/>
      <c r="AT872" s="123"/>
      <c r="AU872" s="123"/>
      <c r="AV872" s="123"/>
      <c r="AW872" s="123"/>
      <c r="AX872" s="123"/>
      <c r="AY872" s="123"/>
      <c r="AZ872" s="123"/>
      <c r="BA872" s="123"/>
      <c r="BB872" s="123"/>
      <c r="BC872" s="123"/>
      <c r="BD872" s="123"/>
      <c r="BE872" s="123"/>
      <c r="BF872" s="123"/>
      <c r="BG872" s="123"/>
      <c r="BH872" s="123"/>
      <c r="BI872" s="123"/>
      <c r="BJ872" s="123"/>
      <c r="BK872" s="123"/>
      <c r="BL872" s="123"/>
      <c r="BM872" s="123"/>
      <c r="BN872" s="123"/>
      <c r="BO872" s="123"/>
    </row>
    <row r="873" spans="1:67" s="70" customFormat="1" ht="17.25" customHeight="1" hidden="1">
      <c r="A873" s="533"/>
      <c r="B873" s="70" t="s">
        <v>702</v>
      </c>
      <c r="H873" s="1351">
        <v>350526125</v>
      </c>
      <c r="I873" s="1351"/>
      <c r="J873" s="1351"/>
      <c r="K873" s="1351"/>
      <c r="L873" s="1351"/>
      <c r="M873" s="1351"/>
      <c r="N873" s="1351">
        <v>2656417343</v>
      </c>
      <c r="O873" s="1351"/>
      <c r="P873" s="1351"/>
      <c r="Q873" s="1351"/>
      <c r="R873" s="1351"/>
      <c r="S873" s="1351"/>
      <c r="T873" s="526"/>
      <c r="U873" s="103"/>
      <c r="V873" s="527"/>
      <c r="AK873" s="600"/>
      <c r="AL873" s="600"/>
      <c r="AM873" s="600"/>
      <c r="AN873" s="600"/>
      <c r="AO873" s="600"/>
      <c r="AP873" s="600"/>
      <c r="AQ873" s="600"/>
      <c r="AR873" s="600"/>
      <c r="AS873" s="600"/>
      <c r="AT873" s="600"/>
      <c r="AU873" s="600"/>
      <c r="AV873" s="600"/>
      <c r="AW873" s="600"/>
      <c r="AX873" s="600"/>
      <c r="AY873" s="600"/>
      <c r="AZ873" s="600"/>
      <c r="BA873" s="600"/>
      <c r="BB873" s="600"/>
      <c r="BC873" s="600"/>
      <c r="BD873" s="600"/>
      <c r="BE873" s="600"/>
      <c r="BF873" s="600"/>
      <c r="BG873" s="600"/>
      <c r="BH873" s="600"/>
      <c r="BI873" s="600"/>
      <c r="BJ873" s="600"/>
      <c r="BK873" s="600"/>
      <c r="BL873" s="600"/>
      <c r="BM873" s="600"/>
      <c r="BN873" s="600"/>
      <c r="BO873" s="600"/>
    </row>
    <row r="874" spans="1:67" s="70" customFormat="1" ht="17.25" customHeight="1" hidden="1">
      <c r="A874" s="533"/>
      <c r="B874" s="70" t="s">
        <v>703</v>
      </c>
      <c r="H874" s="1351"/>
      <c r="I874" s="1351"/>
      <c r="J874" s="1351"/>
      <c r="K874" s="1351"/>
      <c r="L874" s="1351"/>
      <c r="M874" s="1351"/>
      <c r="N874" s="1351"/>
      <c r="O874" s="1351"/>
      <c r="P874" s="1351"/>
      <c r="Q874" s="1351"/>
      <c r="R874" s="1351"/>
      <c r="S874" s="1351"/>
      <c r="T874" s="526"/>
      <c r="U874" s="103"/>
      <c r="V874" s="527"/>
      <c r="AK874" s="600"/>
      <c r="AL874" s="600"/>
      <c r="AM874" s="600"/>
      <c r="AN874" s="600"/>
      <c r="AO874" s="600"/>
      <c r="AP874" s="600"/>
      <c r="AQ874" s="600"/>
      <c r="AR874" s="600"/>
      <c r="AS874" s="600"/>
      <c r="AT874" s="600"/>
      <c r="AU874" s="600"/>
      <c r="AV874" s="600"/>
      <c r="AW874" s="600"/>
      <c r="AX874" s="600"/>
      <c r="AY874" s="600"/>
      <c r="AZ874" s="600"/>
      <c r="BA874" s="600"/>
      <c r="BB874" s="600"/>
      <c r="BC874" s="600"/>
      <c r="BD874" s="600"/>
      <c r="BE874" s="600"/>
      <c r="BF874" s="600"/>
      <c r="BG874" s="600"/>
      <c r="BH874" s="600"/>
      <c r="BI874" s="600"/>
      <c r="BJ874" s="600"/>
      <c r="BK874" s="600"/>
      <c r="BL874" s="600"/>
      <c r="BM874" s="600"/>
      <c r="BN874" s="600"/>
      <c r="BO874" s="600"/>
    </row>
    <row r="875" spans="1:67" s="70" customFormat="1" ht="17.25" customHeight="1" hidden="1">
      <c r="A875" s="533"/>
      <c r="B875" s="70" t="s">
        <v>704</v>
      </c>
      <c r="H875" s="1351"/>
      <c r="I875" s="1351"/>
      <c r="J875" s="1351"/>
      <c r="K875" s="1351"/>
      <c r="L875" s="1351"/>
      <c r="M875" s="1351"/>
      <c r="N875" s="1351"/>
      <c r="O875" s="1351"/>
      <c r="P875" s="1351"/>
      <c r="Q875" s="1351"/>
      <c r="R875" s="1351"/>
      <c r="S875" s="1351"/>
      <c r="T875" s="526"/>
      <c r="U875" s="103"/>
      <c r="V875" s="527"/>
      <c r="AK875" s="600"/>
      <c r="AL875" s="600"/>
      <c r="AM875" s="600"/>
      <c r="AN875" s="600"/>
      <c r="AO875" s="600"/>
      <c r="AP875" s="600"/>
      <c r="AQ875" s="600"/>
      <c r="AR875" s="600"/>
      <c r="AS875" s="600"/>
      <c r="AT875" s="600"/>
      <c r="AU875" s="600"/>
      <c r="AV875" s="600"/>
      <c r="AW875" s="600"/>
      <c r="AX875" s="600"/>
      <c r="AY875" s="600"/>
      <c r="AZ875" s="600"/>
      <c r="BA875" s="600"/>
      <c r="BB875" s="600"/>
      <c r="BC875" s="600"/>
      <c r="BD875" s="600"/>
      <c r="BE875" s="600"/>
      <c r="BF875" s="600"/>
      <c r="BG875" s="600"/>
      <c r="BH875" s="600"/>
      <c r="BI875" s="600"/>
      <c r="BJ875" s="600"/>
      <c r="BK875" s="600"/>
      <c r="BL875" s="600"/>
      <c r="BM875" s="600"/>
      <c r="BN875" s="600"/>
      <c r="BO875" s="600"/>
    </row>
    <row r="876" spans="1:67" s="149" customFormat="1" ht="17.25" customHeight="1" hidden="1">
      <c r="A876" s="161"/>
      <c r="C876" s="512" t="s">
        <v>1523</v>
      </c>
      <c r="H876" s="1352">
        <f>SUM(H873:M875)</f>
        <v>350526125</v>
      </c>
      <c r="I876" s="1352"/>
      <c r="J876" s="1352"/>
      <c r="K876" s="1352"/>
      <c r="L876" s="1352"/>
      <c r="M876" s="1352"/>
      <c r="N876" s="1352">
        <f>SUM(N873:S875)</f>
        <v>2656417343</v>
      </c>
      <c r="O876" s="1352"/>
      <c r="P876" s="1352"/>
      <c r="Q876" s="1352"/>
      <c r="R876" s="1352"/>
      <c r="S876" s="1352"/>
      <c r="T876" s="504"/>
      <c r="U876" s="118"/>
      <c r="V876" s="148"/>
      <c r="AK876" s="123"/>
      <c r="AL876" s="123"/>
      <c r="AM876" s="123"/>
      <c r="AN876" s="123"/>
      <c r="AO876" s="123"/>
      <c r="AP876" s="123"/>
      <c r="AQ876" s="123"/>
      <c r="AR876" s="123"/>
      <c r="AS876" s="123"/>
      <c r="AT876" s="123"/>
      <c r="AU876" s="123"/>
      <c r="AV876" s="123"/>
      <c r="AW876" s="123"/>
      <c r="AX876" s="123"/>
      <c r="AY876" s="123"/>
      <c r="AZ876" s="123"/>
      <c r="BA876" s="123"/>
      <c r="BB876" s="123"/>
      <c r="BC876" s="123"/>
      <c r="BD876" s="123"/>
      <c r="BE876" s="123"/>
      <c r="BF876" s="123"/>
      <c r="BG876" s="123"/>
      <c r="BH876" s="123"/>
      <c r="BI876" s="123"/>
      <c r="BJ876" s="123"/>
      <c r="BK876" s="123"/>
      <c r="BL876" s="123"/>
      <c r="BM876" s="123"/>
      <c r="BN876" s="123"/>
      <c r="BO876" s="123"/>
    </row>
    <row r="877" spans="1:67" s="149" customFormat="1" ht="17.25" customHeight="1" hidden="1">
      <c r="A877" s="161">
        <v>27</v>
      </c>
      <c r="B877" s="511" t="s">
        <v>379</v>
      </c>
      <c r="H877" s="1353" t="s">
        <v>167</v>
      </c>
      <c r="I877" s="1354"/>
      <c r="J877" s="1354"/>
      <c r="K877" s="1354"/>
      <c r="L877" s="1354"/>
      <c r="M877" s="1354"/>
      <c r="N877" s="1353" t="s">
        <v>168</v>
      </c>
      <c r="O877" s="1354"/>
      <c r="P877" s="1354"/>
      <c r="Q877" s="1354"/>
      <c r="R877" s="1354"/>
      <c r="S877" s="1354"/>
      <c r="T877" s="504"/>
      <c r="U877" s="118"/>
      <c r="V877" s="148"/>
      <c r="AK877" s="123"/>
      <c r="AL877" s="123"/>
      <c r="AM877" s="123"/>
      <c r="AN877" s="123"/>
      <c r="AO877" s="123"/>
      <c r="AP877" s="123"/>
      <c r="AQ877" s="123"/>
      <c r="AR877" s="123"/>
      <c r="AS877" s="123"/>
      <c r="AT877" s="123"/>
      <c r="AU877" s="123"/>
      <c r="AV877" s="123"/>
      <c r="AW877" s="123"/>
      <c r="AX877" s="123"/>
      <c r="AY877" s="123"/>
      <c r="AZ877" s="123"/>
      <c r="BA877" s="123"/>
      <c r="BB877" s="123"/>
      <c r="BC877" s="123"/>
      <c r="BD877" s="123"/>
      <c r="BE877" s="123"/>
      <c r="BF877" s="123"/>
      <c r="BG877" s="123"/>
      <c r="BH877" s="123"/>
      <c r="BI877" s="123"/>
      <c r="BJ877" s="123"/>
      <c r="BK877" s="123"/>
      <c r="BL877" s="123"/>
      <c r="BM877" s="123"/>
      <c r="BN877" s="123"/>
      <c r="BO877" s="123"/>
    </row>
    <row r="878" spans="1:67" s="149" customFormat="1" ht="17.25" customHeight="1" hidden="1">
      <c r="A878" s="161" t="s">
        <v>705</v>
      </c>
      <c r="B878" s="511" t="s">
        <v>706</v>
      </c>
      <c r="H878" s="1352">
        <f>SUM(H879:M881)</f>
        <v>36815796298</v>
      </c>
      <c r="I878" s="1352"/>
      <c r="J878" s="1352"/>
      <c r="K878" s="1352"/>
      <c r="L878" s="1352"/>
      <c r="M878" s="1352"/>
      <c r="N878" s="1352">
        <f>SUM(N879:S881)</f>
        <v>157009480162</v>
      </c>
      <c r="O878" s="1352"/>
      <c r="P878" s="1352"/>
      <c r="Q878" s="1352"/>
      <c r="R878" s="1352"/>
      <c r="S878" s="1352"/>
      <c r="T878" s="504"/>
      <c r="U878" s="118"/>
      <c r="V878" s="148"/>
      <c r="AK878" s="123"/>
      <c r="AL878" s="123"/>
      <c r="AM878" s="123"/>
      <c r="AN878" s="123"/>
      <c r="AO878" s="123"/>
      <c r="AP878" s="123"/>
      <c r="AQ878" s="123"/>
      <c r="AR878" s="123"/>
      <c r="AS878" s="123"/>
      <c r="AT878" s="123"/>
      <c r="AU878" s="123"/>
      <c r="AV878" s="123"/>
      <c r="AW878" s="123"/>
      <c r="AX878" s="123"/>
      <c r="AY878" s="123"/>
      <c r="AZ878" s="123"/>
      <c r="BA878" s="123"/>
      <c r="BB878" s="123"/>
      <c r="BC878" s="123"/>
      <c r="BD878" s="123"/>
      <c r="BE878" s="123"/>
      <c r="BF878" s="123"/>
      <c r="BG878" s="123"/>
      <c r="BH878" s="123"/>
      <c r="BI878" s="123"/>
      <c r="BJ878" s="123"/>
      <c r="BK878" s="123"/>
      <c r="BL878" s="123"/>
      <c r="BM878" s="123"/>
      <c r="BN878" s="123"/>
      <c r="BO878" s="123"/>
    </row>
    <row r="879" spans="1:67" s="70" customFormat="1" ht="17.25" customHeight="1" hidden="1">
      <c r="A879" s="533"/>
      <c r="B879" s="70" t="s">
        <v>707</v>
      </c>
      <c r="H879" s="1351">
        <v>27409153702</v>
      </c>
      <c r="I879" s="1351"/>
      <c r="J879" s="1351"/>
      <c r="K879" s="1351"/>
      <c r="L879" s="1351"/>
      <c r="M879" s="1351"/>
      <c r="N879" s="1351">
        <v>124435206179</v>
      </c>
      <c r="O879" s="1351"/>
      <c r="P879" s="1351"/>
      <c r="Q879" s="1351"/>
      <c r="R879" s="1351"/>
      <c r="S879" s="1351"/>
      <c r="T879" s="526"/>
      <c r="U879" s="103"/>
      <c r="V879" s="527"/>
      <c r="AK879" s="600"/>
      <c r="AL879" s="600"/>
      <c r="AM879" s="600"/>
      <c r="AN879" s="600"/>
      <c r="AO879" s="600"/>
      <c r="AP879" s="600"/>
      <c r="AQ879" s="600"/>
      <c r="AR879" s="600"/>
      <c r="AS879" s="600"/>
      <c r="AT879" s="600"/>
      <c r="AU879" s="600"/>
      <c r="AV879" s="600"/>
      <c r="AW879" s="600"/>
      <c r="AX879" s="600"/>
      <c r="AY879" s="600"/>
      <c r="AZ879" s="600"/>
      <c r="BA879" s="600"/>
      <c r="BB879" s="600"/>
      <c r="BC879" s="600"/>
      <c r="BD879" s="600"/>
      <c r="BE879" s="600"/>
      <c r="BF879" s="600"/>
      <c r="BG879" s="600"/>
      <c r="BH879" s="600"/>
      <c r="BI879" s="600"/>
      <c r="BJ879" s="600"/>
      <c r="BK879" s="600"/>
      <c r="BL879" s="600"/>
      <c r="BM879" s="600"/>
      <c r="BN879" s="600"/>
      <c r="BO879" s="600"/>
    </row>
    <row r="880" spans="1:67" s="70" customFormat="1" ht="17.25" customHeight="1" hidden="1">
      <c r="A880" s="533"/>
      <c r="B880" s="70" t="s">
        <v>708</v>
      </c>
      <c r="H880" s="1351">
        <v>6683775076</v>
      </c>
      <c r="I880" s="1351"/>
      <c r="J880" s="1351"/>
      <c r="K880" s="1351"/>
      <c r="L880" s="1351"/>
      <c r="M880" s="1351"/>
      <c r="N880" s="1351">
        <v>21761563083</v>
      </c>
      <c r="O880" s="1351"/>
      <c r="P880" s="1351"/>
      <c r="Q880" s="1351"/>
      <c r="R880" s="1351"/>
      <c r="S880" s="1351"/>
      <c r="T880" s="526"/>
      <c r="U880" s="103"/>
      <c r="V880" s="527"/>
      <c r="AK880" s="600"/>
      <c r="AL880" s="600"/>
      <c r="AM880" s="600"/>
      <c r="AN880" s="600"/>
      <c r="AO880" s="600"/>
      <c r="AP880" s="600"/>
      <c r="AQ880" s="600"/>
      <c r="AR880" s="600"/>
      <c r="AS880" s="600"/>
      <c r="AT880" s="600"/>
      <c r="AU880" s="600"/>
      <c r="AV880" s="600"/>
      <c r="AW880" s="600"/>
      <c r="AX880" s="600"/>
      <c r="AY880" s="600"/>
      <c r="AZ880" s="600"/>
      <c r="BA880" s="600"/>
      <c r="BB880" s="600"/>
      <c r="BC880" s="600"/>
      <c r="BD880" s="600"/>
      <c r="BE880" s="600"/>
      <c r="BF880" s="600"/>
      <c r="BG880" s="600"/>
      <c r="BH880" s="600"/>
      <c r="BI880" s="600"/>
      <c r="BJ880" s="600"/>
      <c r="BK880" s="600"/>
      <c r="BL880" s="600"/>
      <c r="BM880" s="600"/>
      <c r="BN880" s="600"/>
      <c r="BO880" s="600"/>
    </row>
    <row r="881" spans="1:67" s="70" customFormat="1" ht="17.25" customHeight="1" hidden="1">
      <c r="A881" s="533"/>
      <c r="B881" s="70" t="s">
        <v>709</v>
      </c>
      <c r="H881" s="1351">
        <v>2722867520</v>
      </c>
      <c r="I881" s="1351"/>
      <c r="J881" s="1351"/>
      <c r="K881" s="1351"/>
      <c r="L881" s="1351"/>
      <c r="M881" s="1351"/>
      <c r="N881" s="1351">
        <v>10812710900</v>
      </c>
      <c r="O881" s="1351"/>
      <c r="P881" s="1351"/>
      <c r="Q881" s="1351"/>
      <c r="R881" s="1351"/>
      <c r="S881" s="1351"/>
      <c r="T881" s="526"/>
      <c r="U881" s="103"/>
      <c r="V881" s="527"/>
      <c r="AK881" s="600"/>
      <c r="AL881" s="600"/>
      <c r="AM881" s="600"/>
      <c r="AN881" s="600"/>
      <c r="AO881" s="600"/>
      <c r="AP881" s="600"/>
      <c r="AQ881" s="600"/>
      <c r="AR881" s="600"/>
      <c r="AS881" s="600"/>
      <c r="AT881" s="600"/>
      <c r="AU881" s="600"/>
      <c r="AV881" s="600"/>
      <c r="AW881" s="600"/>
      <c r="AX881" s="600"/>
      <c r="AY881" s="600"/>
      <c r="AZ881" s="600"/>
      <c r="BA881" s="600"/>
      <c r="BB881" s="600"/>
      <c r="BC881" s="600"/>
      <c r="BD881" s="600"/>
      <c r="BE881" s="600"/>
      <c r="BF881" s="600"/>
      <c r="BG881" s="600"/>
      <c r="BH881" s="600"/>
      <c r="BI881" s="600"/>
      <c r="BJ881" s="600"/>
      <c r="BK881" s="600"/>
      <c r="BL881" s="600"/>
      <c r="BM881" s="600"/>
      <c r="BN881" s="600"/>
      <c r="BO881" s="600"/>
    </row>
    <row r="882" spans="1:67" s="149" customFormat="1" ht="17.25" customHeight="1" hidden="1">
      <c r="A882" s="161" t="s">
        <v>710</v>
      </c>
      <c r="B882" s="511" t="s">
        <v>711</v>
      </c>
      <c r="H882" s="1352">
        <f>SUM(H883:M885)</f>
        <v>58425728664</v>
      </c>
      <c r="I882" s="1352"/>
      <c r="J882" s="1352"/>
      <c r="K882" s="1352"/>
      <c r="L882" s="1352"/>
      <c r="M882" s="1352"/>
      <c r="N882" s="1352">
        <f>SUM(N883:S885)</f>
        <v>216946712431</v>
      </c>
      <c r="O882" s="1352"/>
      <c r="P882" s="1352"/>
      <c r="Q882" s="1352"/>
      <c r="R882" s="1352"/>
      <c r="S882" s="1352"/>
      <c r="T882" s="504"/>
      <c r="U882" s="118"/>
      <c r="V882" s="148"/>
      <c r="AK882" s="123"/>
      <c r="AL882" s="123"/>
      <c r="AM882" s="123"/>
      <c r="AN882" s="123"/>
      <c r="AO882" s="123"/>
      <c r="AP882" s="123"/>
      <c r="AQ882" s="123"/>
      <c r="AR882" s="123"/>
      <c r="AS882" s="123"/>
      <c r="AT882" s="123"/>
      <c r="AU882" s="123"/>
      <c r="AV882" s="123"/>
      <c r="AW882" s="123"/>
      <c r="AX882" s="123"/>
      <c r="AY882" s="123"/>
      <c r="AZ882" s="123"/>
      <c r="BA882" s="123"/>
      <c r="BB882" s="123"/>
      <c r="BC882" s="123"/>
      <c r="BD882" s="123"/>
      <c r="BE882" s="123"/>
      <c r="BF882" s="123"/>
      <c r="BG882" s="123"/>
      <c r="BH882" s="123"/>
      <c r="BI882" s="123"/>
      <c r="BJ882" s="123"/>
      <c r="BK882" s="123"/>
      <c r="BL882" s="123"/>
      <c r="BM882" s="123"/>
      <c r="BN882" s="123"/>
      <c r="BO882" s="123"/>
    </row>
    <row r="883" spans="1:67" s="70" customFormat="1" ht="17.25" customHeight="1" hidden="1">
      <c r="A883" s="533"/>
      <c r="B883" s="70" t="s">
        <v>712</v>
      </c>
      <c r="H883" s="1351">
        <v>54200943750</v>
      </c>
      <c r="I883" s="1351"/>
      <c r="J883" s="1351"/>
      <c r="K883" s="1351"/>
      <c r="L883" s="1351"/>
      <c r="M883" s="1351"/>
      <c r="N883" s="1351">
        <v>201573433810</v>
      </c>
      <c r="O883" s="1351"/>
      <c r="P883" s="1351"/>
      <c r="Q883" s="1351"/>
      <c r="R883" s="1351"/>
      <c r="S883" s="1351"/>
      <c r="T883" s="526"/>
      <c r="U883" s="103"/>
      <c r="V883" s="527"/>
      <c r="AK883" s="600"/>
      <c r="AL883" s="600"/>
      <c r="AM883" s="600"/>
      <c r="AN883" s="600"/>
      <c r="AO883" s="600"/>
      <c r="AP883" s="600"/>
      <c r="AQ883" s="600"/>
      <c r="AR883" s="600"/>
      <c r="AS883" s="600"/>
      <c r="AT883" s="600"/>
      <c r="AU883" s="600"/>
      <c r="AV883" s="600"/>
      <c r="AW883" s="600"/>
      <c r="AX883" s="600"/>
      <c r="AY883" s="600"/>
      <c r="AZ883" s="600"/>
      <c r="BA883" s="600"/>
      <c r="BB883" s="600"/>
      <c r="BC883" s="600"/>
      <c r="BD883" s="600"/>
      <c r="BE883" s="600"/>
      <c r="BF883" s="600"/>
      <c r="BG883" s="600"/>
      <c r="BH883" s="600"/>
      <c r="BI883" s="600"/>
      <c r="BJ883" s="600"/>
      <c r="BK883" s="600"/>
      <c r="BL883" s="600"/>
      <c r="BM883" s="600"/>
      <c r="BN883" s="600"/>
      <c r="BO883" s="600"/>
    </row>
    <row r="884" spans="1:67" s="70" customFormat="1" ht="17.25" customHeight="1" hidden="1">
      <c r="A884" s="533"/>
      <c r="B884" s="70" t="s">
        <v>713</v>
      </c>
      <c r="H884" s="1351">
        <v>3696106414</v>
      </c>
      <c r="I884" s="1351"/>
      <c r="J884" s="1351"/>
      <c r="K884" s="1351"/>
      <c r="L884" s="1351"/>
      <c r="M884" s="1351"/>
      <c r="N884" s="1351">
        <v>12543835908</v>
      </c>
      <c r="O884" s="1351"/>
      <c r="P884" s="1351"/>
      <c r="Q884" s="1351"/>
      <c r="R884" s="1351"/>
      <c r="S884" s="1351"/>
      <c r="T884" s="526"/>
      <c r="U884" s="103"/>
      <c r="V884" s="527"/>
      <c r="AK884" s="600"/>
      <c r="AL884" s="600"/>
      <c r="AM884" s="600"/>
      <c r="AN884" s="600"/>
      <c r="AO884" s="600"/>
      <c r="AP884" s="600"/>
      <c r="AQ884" s="600"/>
      <c r="AR884" s="600"/>
      <c r="AS884" s="600"/>
      <c r="AT884" s="600"/>
      <c r="AU884" s="600"/>
      <c r="AV884" s="600"/>
      <c r="AW884" s="600"/>
      <c r="AX884" s="600"/>
      <c r="AY884" s="600"/>
      <c r="AZ884" s="600"/>
      <c r="BA884" s="600"/>
      <c r="BB884" s="600"/>
      <c r="BC884" s="600"/>
      <c r="BD884" s="600"/>
      <c r="BE884" s="600"/>
      <c r="BF884" s="600"/>
      <c r="BG884" s="600"/>
      <c r="BH884" s="600"/>
      <c r="BI884" s="600"/>
      <c r="BJ884" s="600"/>
      <c r="BK884" s="600"/>
      <c r="BL884" s="600"/>
      <c r="BM884" s="600"/>
      <c r="BN884" s="600"/>
      <c r="BO884" s="600"/>
    </row>
    <row r="885" spans="1:67" s="70" customFormat="1" ht="17.25" customHeight="1" hidden="1">
      <c r="A885" s="533"/>
      <c r="B885" s="70" t="s">
        <v>714</v>
      </c>
      <c r="H885" s="1351">
        <v>528678500</v>
      </c>
      <c r="I885" s="1351"/>
      <c r="J885" s="1351"/>
      <c r="K885" s="1351"/>
      <c r="L885" s="1351"/>
      <c r="M885" s="1351"/>
      <c r="N885" s="1351">
        <v>2829442713</v>
      </c>
      <c r="O885" s="1351"/>
      <c r="P885" s="1351"/>
      <c r="Q885" s="1351"/>
      <c r="R885" s="1351"/>
      <c r="S885" s="1351"/>
      <c r="T885" s="526"/>
      <c r="U885" s="103"/>
      <c r="V885" s="527"/>
      <c r="AK885" s="600"/>
      <c r="AL885" s="600"/>
      <c r="AM885" s="600"/>
      <c r="AN885" s="600"/>
      <c r="AO885" s="600"/>
      <c r="AP885" s="600"/>
      <c r="AQ885" s="600"/>
      <c r="AR885" s="600"/>
      <c r="AS885" s="600"/>
      <c r="AT885" s="600"/>
      <c r="AU885" s="600"/>
      <c r="AV885" s="600"/>
      <c r="AW885" s="600"/>
      <c r="AX885" s="600"/>
      <c r="AY885" s="600"/>
      <c r="AZ885" s="600"/>
      <c r="BA885" s="600"/>
      <c r="BB885" s="600"/>
      <c r="BC885" s="600"/>
      <c r="BD885" s="600"/>
      <c r="BE885" s="600"/>
      <c r="BF885" s="600"/>
      <c r="BG885" s="600"/>
      <c r="BH885" s="600"/>
      <c r="BI885" s="600"/>
      <c r="BJ885" s="600"/>
      <c r="BK885" s="600"/>
      <c r="BL885" s="600"/>
      <c r="BM885" s="600"/>
      <c r="BN885" s="600"/>
      <c r="BO885" s="600"/>
    </row>
    <row r="886" spans="1:67" s="149" customFormat="1" ht="17.25" customHeight="1" hidden="1">
      <c r="A886" s="161" t="s">
        <v>715</v>
      </c>
      <c r="B886" s="511" t="s">
        <v>716</v>
      </c>
      <c r="H886" s="1352">
        <v>7346122665</v>
      </c>
      <c r="I886" s="1352"/>
      <c r="J886" s="1352"/>
      <c r="K886" s="1352"/>
      <c r="L886" s="1352"/>
      <c r="M886" s="1352"/>
      <c r="N886" s="1352">
        <v>27309469628</v>
      </c>
      <c r="O886" s="1352"/>
      <c r="P886" s="1352"/>
      <c r="Q886" s="1352"/>
      <c r="R886" s="1352"/>
      <c r="S886" s="1352"/>
      <c r="T886" s="504"/>
      <c r="U886" s="118"/>
      <c r="V886" s="148"/>
      <c r="AK886" s="123"/>
      <c r="AL886" s="123"/>
      <c r="AM886" s="123"/>
      <c r="AN886" s="123"/>
      <c r="AO886" s="123"/>
      <c r="AP886" s="123"/>
      <c r="AQ886" s="123"/>
      <c r="AR886" s="123"/>
      <c r="AS886" s="123"/>
      <c r="AT886" s="123"/>
      <c r="AU886" s="123"/>
      <c r="AV886" s="123"/>
      <c r="AW886" s="123"/>
      <c r="AX886" s="123"/>
      <c r="AY886" s="123"/>
      <c r="AZ886" s="123"/>
      <c r="BA886" s="123"/>
      <c r="BB886" s="123"/>
      <c r="BC886" s="123"/>
      <c r="BD886" s="123"/>
      <c r="BE886" s="123"/>
      <c r="BF886" s="123"/>
      <c r="BG886" s="123"/>
      <c r="BH886" s="123"/>
      <c r="BI886" s="123"/>
      <c r="BJ886" s="123"/>
      <c r="BK886" s="123"/>
      <c r="BL886" s="123"/>
      <c r="BM886" s="123"/>
      <c r="BN886" s="123"/>
      <c r="BO886" s="123"/>
    </row>
    <row r="887" spans="1:67" s="149" customFormat="1" ht="17.25" customHeight="1" hidden="1">
      <c r="A887" s="161" t="s">
        <v>717</v>
      </c>
      <c r="B887" s="511" t="s">
        <v>718</v>
      </c>
      <c r="H887" s="1352">
        <v>5617027503</v>
      </c>
      <c r="I887" s="1352"/>
      <c r="J887" s="1352"/>
      <c r="K887" s="1352"/>
      <c r="L887" s="1352"/>
      <c r="M887" s="1352"/>
      <c r="N887" s="1352">
        <v>28211756051</v>
      </c>
      <c r="O887" s="1352"/>
      <c r="P887" s="1352"/>
      <c r="Q887" s="1352"/>
      <c r="R887" s="1352"/>
      <c r="S887" s="1352"/>
      <c r="T887" s="504"/>
      <c r="U887" s="118"/>
      <c r="V887" s="148"/>
      <c r="AK887" s="123"/>
      <c r="AL887" s="123"/>
      <c r="AM887" s="123"/>
      <c r="AN887" s="123"/>
      <c r="AO887" s="123"/>
      <c r="AP887" s="123"/>
      <c r="AQ887" s="123"/>
      <c r="AR887" s="123"/>
      <c r="AS887" s="123"/>
      <c r="AT887" s="123"/>
      <c r="AU887" s="123"/>
      <c r="AV887" s="123"/>
      <c r="AW887" s="123"/>
      <c r="AX887" s="123"/>
      <c r="AY887" s="123"/>
      <c r="AZ887" s="123"/>
      <c r="BA887" s="123"/>
      <c r="BB887" s="123"/>
      <c r="BC887" s="123"/>
      <c r="BD887" s="123"/>
      <c r="BE887" s="123"/>
      <c r="BF887" s="123"/>
      <c r="BG887" s="123"/>
      <c r="BH887" s="123"/>
      <c r="BI887" s="123"/>
      <c r="BJ887" s="123"/>
      <c r="BK887" s="123"/>
      <c r="BL887" s="123"/>
      <c r="BM887" s="123"/>
      <c r="BN887" s="123"/>
      <c r="BO887" s="123"/>
    </row>
    <row r="888" spans="1:67" s="149" customFormat="1" ht="17.25" customHeight="1" hidden="1">
      <c r="A888" s="161" t="s">
        <v>719</v>
      </c>
      <c r="B888" s="511" t="s">
        <v>720</v>
      </c>
      <c r="H888" s="1352">
        <v>19798764596</v>
      </c>
      <c r="I888" s="1352"/>
      <c r="J888" s="1352"/>
      <c r="K888" s="1352"/>
      <c r="L888" s="1352"/>
      <c r="M888" s="1352"/>
      <c r="N888" s="1352">
        <f>43503397715+232246355</f>
        <v>43735644070</v>
      </c>
      <c r="O888" s="1352"/>
      <c r="P888" s="1352"/>
      <c r="Q888" s="1352"/>
      <c r="R888" s="1352"/>
      <c r="S888" s="1352"/>
      <c r="T888" s="504"/>
      <c r="U888" s="118"/>
      <c r="V888" s="148"/>
      <c r="AK888" s="123"/>
      <c r="AL888" s="123"/>
      <c r="AM888" s="123"/>
      <c r="AN888" s="123"/>
      <c r="AO888" s="123"/>
      <c r="AP888" s="123"/>
      <c r="AQ888" s="123"/>
      <c r="AR888" s="123"/>
      <c r="AS888" s="123"/>
      <c r="AT888" s="123"/>
      <c r="AU888" s="123"/>
      <c r="AV888" s="123"/>
      <c r="AW888" s="123"/>
      <c r="AX888" s="123"/>
      <c r="AY888" s="123"/>
      <c r="AZ888" s="123"/>
      <c r="BA888" s="123"/>
      <c r="BB888" s="123"/>
      <c r="BC888" s="123"/>
      <c r="BD888" s="123"/>
      <c r="BE888" s="123"/>
      <c r="BF888" s="123"/>
      <c r="BG888" s="123"/>
      <c r="BH888" s="123"/>
      <c r="BI888" s="123"/>
      <c r="BJ888" s="123"/>
      <c r="BK888" s="123"/>
      <c r="BL888" s="123"/>
      <c r="BM888" s="123"/>
      <c r="BN888" s="123"/>
      <c r="BO888" s="123"/>
    </row>
    <row r="889" spans="1:67" s="149" customFormat="1" ht="17.25" customHeight="1" hidden="1">
      <c r="A889" s="161"/>
      <c r="C889" s="512" t="s">
        <v>1523</v>
      </c>
      <c r="H889" s="1352">
        <f>H878+H882+H886+H887+H888</f>
        <v>128003439726</v>
      </c>
      <c r="I889" s="1352"/>
      <c r="J889" s="1352"/>
      <c r="K889" s="1352"/>
      <c r="L889" s="1352"/>
      <c r="M889" s="1352"/>
      <c r="N889" s="1352">
        <f>N878+N882+N886+N887+N888</f>
        <v>473213062342</v>
      </c>
      <c r="O889" s="1352"/>
      <c r="P889" s="1352"/>
      <c r="Q889" s="1352"/>
      <c r="R889" s="1352"/>
      <c r="S889" s="1352"/>
      <c r="T889" s="504"/>
      <c r="U889" s="118"/>
      <c r="V889" s="148"/>
      <c r="AK889" s="123"/>
      <c r="AL889" s="123"/>
      <c r="AM889" s="123"/>
      <c r="AN889" s="123"/>
      <c r="AO889" s="123"/>
      <c r="AP889" s="123"/>
      <c r="AQ889" s="123"/>
      <c r="AR889" s="123"/>
      <c r="AS889" s="123"/>
      <c r="AT889" s="123"/>
      <c r="AU889" s="123"/>
      <c r="AV889" s="123"/>
      <c r="AW889" s="123"/>
      <c r="AX889" s="123"/>
      <c r="AY889" s="123"/>
      <c r="AZ889" s="123"/>
      <c r="BA889" s="123"/>
      <c r="BB889" s="123"/>
      <c r="BC889" s="123"/>
      <c r="BD889" s="123"/>
      <c r="BE889" s="123"/>
      <c r="BF889" s="123"/>
      <c r="BG889" s="123"/>
      <c r="BH889" s="123"/>
      <c r="BI889" s="123"/>
      <c r="BJ889" s="123"/>
      <c r="BK889" s="123"/>
      <c r="BL889" s="123"/>
      <c r="BM889" s="123"/>
      <c r="BN889" s="123"/>
      <c r="BO889" s="123"/>
    </row>
    <row r="890" spans="1:67" s="149" customFormat="1" ht="17.25" customHeight="1" hidden="1">
      <c r="A890" s="161">
        <v>28</v>
      </c>
      <c r="B890" s="511" t="s">
        <v>721</v>
      </c>
      <c r="H890" s="1353" t="s">
        <v>167</v>
      </c>
      <c r="I890" s="1354"/>
      <c r="J890" s="1354"/>
      <c r="K890" s="1354"/>
      <c r="L890" s="1354"/>
      <c r="M890" s="1354"/>
      <c r="N890" s="1353" t="s">
        <v>168</v>
      </c>
      <c r="O890" s="1354"/>
      <c r="P890" s="1354"/>
      <c r="Q890" s="1354"/>
      <c r="R890" s="1354"/>
      <c r="S890" s="1354"/>
      <c r="T890" s="504"/>
      <c r="U890" s="118"/>
      <c r="V890" s="148"/>
      <c r="AK890" s="123"/>
      <c r="AL890" s="123"/>
      <c r="AM890" s="123"/>
      <c r="AN890" s="123"/>
      <c r="AO890" s="123"/>
      <c r="AP890" s="123"/>
      <c r="AQ890" s="123"/>
      <c r="AR890" s="123"/>
      <c r="AS890" s="123"/>
      <c r="AT890" s="123"/>
      <c r="AU890" s="123"/>
      <c r="AV890" s="123"/>
      <c r="AW890" s="123"/>
      <c r="AX890" s="123"/>
      <c r="AY890" s="123"/>
      <c r="AZ890" s="123"/>
      <c r="BA890" s="123"/>
      <c r="BB890" s="123"/>
      <c r="BC890" s="123"/>
      <c r="BD890" s="123"/>
      <c r="BE890" s="123"/>
      <c r="BF890" s="123"/>
      <c r="BG890" s="123"/>
      <c r="BH890" s="123"/>
      <c r="BI890" s="123"/>
      <c r="BJ890" s="123"/>
      <c r="BK890" s="123"/>
      <c r="BL890" s="123"/>
      <c r="BM890" s="123"/>
      <c r="BN890" s="123"/>
      <c r="BO890" s="123"/>
    </row>
    <row r="891" spans="1:67" s="149" customFormat="1" ht="17.25" customHeight="1" hidden="1">
      <c r="A891" s="161"/>
      <c r="B891" s="511" t="s">
        <v>722</v>
      </c>
      <c r="H891" s="1351"/>
      <c r="I891" s="1351"/>
      <c r="J891" s="1351"/>
      <c r="K891" s="1351"/>
      <c r="L891" s="1351"/>
      <c r="M891" s="1351"/>
      <c r="N891" s="1351"/>
      <c r="O891" s="1351"/>
      <c r="P891" s="1351"/>
      <c r="Q891" s="1351"/>
      <c r="R891" s="1351"/>
      <c r="S891" s="1351"/>
      <c r="T891" s="504"/>
      <c r="U891" s="118"/>
      <c r="V891" s="148"/>
      <c r="AK891" s="123"/>
      <c r="AL891" s="123"/>
      <c r="AM891" s="123"/>
      <c r="AN891" s="123"/>
      <c r="AO891" s="123"/>
      <c r="AP891" s="123"/>
      <c r="AQ891" s="123"/>
      <c r="AR891" s="123"/>
      <c r="AS891" s="123"/>
      <c r="AT891" s="123"/>
      <c r="AU891" s="123"/>
      <c r="AV891" s="123"/>
      <c r="AW891" s="123"/>
      <c r="AX891" s="123"/>
      <c r="AY891" s="123"/>
      <c r="AZ891" s="123"/>
      <c r="BA891" s="123"/>
      <c r="BB891" s="123"/>
      <c r="BC891" s="123"/>
      <c r="BD891" s="123"/>
      <c r="BE891" s="123"/>
      <c r="BF891" s="123"/>
      <c r="BG891" s="123"/>
      <c r="BH891" s="123"/>
      <c r="BI891" s="123"/>
      <c r="BJ891" s="123"/>
      <c r="BK891" s="123"/>
      <c r="BL891" s="123"/>
      <c r="BM891" s="123"/>
      <c r="BN891" s="123"/>
      <c r="BO891" s="123"/>
    </row>
    <row r="892" spans="1:67" s="70" customFormat="1" ht="17.25" customHeight="1" hidden="1">
      <c r="A892" s="533"/>
      <c r="B892" s="70" t="s">
        <v>723</v>
      </c>
      <c r="H892" s="1351">
        <v>4017021048</v>
      </c>
      <c r="I892" s="1351"/>
      <c r="J892" s="1351"/>
      <c r="K892" s="1351"/>
      <c r="L892" s="1351"/>
      <c r="M892" s="1351"/>
      <c r="N892" s="1351">
        <v>16947041953</v>
      </c>
      <c r="O892" s="1351"/>
      <c r="P892" s="1351"/>
      <c r="Q892" s="1351"/>
      <c r="R892" s="1351"/>
      <c r="S892" s="1351"/>
      <c r="T892" s="526"/>
      <c r="U892" s="103"/>
      <c r="V892" s="527"/>
      <c r="AK892" s="600"/>
      <c r="AL892" s="600"/>
      <c r="AM892" s="600"/>
      <c r="AN892" s="600"/>
      <c r="AO892" s="600"/>
      <c r="AP892" s="600"/>
      <c r="AQ892" s="600"/>
      <c r="AR892" s="600"/>
      <c r="AS892" s="600"/>
      <c r="AT892" s="600"/>
      <c r="AU892" s="600"/>
      <c r="AV892" s="600"/>
      <c r="AW892" s="600"/>
      <c r="AX892" s="600"/>
      <c r="AY892" s="600"/>
      <c r="AZ892" s="600"/>
      <c r="BA892" s="600"/>
      <c r="BB892" s="600"/>
      <c r="BC892" s="600"/>
      <c r="BD892" s="600"/>
      <c r="BE892" s="600"/>
      <c r="BF892" s="600"/>
      <c r="BG892" s="600"/>
      <c r="BH892" s="600"/>
      <c r="BI892" s="600"/>
      <c r="BJ892" s="600"/>
      <c r="BK892" s="600"/>
      <c r="BL892" s="600"/>
      <c r="BM892" s="600"/>
      <c r="BN892" s="600"/>
      <c r="BO892" s="600"/>
    </row>
    <row r="893" spans="1:67" s="70" customFormat="1" ht="17.25" customHeight="1" hidden="1">
      <c r="A893" s="533"/>
      <c r="B893" s="70" t="s">
        <v>724</v>
      </c>
      <c r="H893" s="1351"/>
      <c r="I893" s="1351"/>
      <c r="J893" s="1351"/>
      <c r="K893" s="1351"/>
      <c r="L893" s="1351"/>
      <c r="M893" s="1351"/>
      <c r="N893" s="1351"/>
      <c r="O893" s="1351"/>
      <c r="P893" s="1351"/>
      <c r="Q893" s="1351"/>
      <c r="R893" s="1351"/>
      <c r="S893" s="1351"/>
      <c r="T893" s="526"/>
      <c r="U893" s="103"/>
      <c r="V893" s="527"/>
      <c r="AK893" s="600"/>
      <c r="AL893" s="600"/>
      <c r="AM893" s="600"/>
      <c r="AN893" s="600"/>
      <c r="AO893" s="600"/>
      <c r="AP893" s="600"/>
      <c r="AQ893" s="600"/>
      <c r="AR893" s="600"/>
      <c r="AS893" s="600"/>
      <c r="AT893" s="600"/>
      <c r="AU893" s="600"/>
      <c r="AV893" s="600"/>
      <c r="AW893" s="600"/>
      <c r="AX893" s="600"/>
      <c r="AY893" s="600"/>
      <c r="AZ893" s="600"/>
      <c r="BA893" s="600"/>
      <c r="BB893" s="600"/>
      <c r="BC893" s="600"/>
      <c r="BD893" s="600"/>
      <c r="BE893" s="600"/>
      <c r="BF893" s="600"/>
      <c r="BG893" s="600"/>
      <c r="BH893" s="600"/>
      <c r="BI893" s="600"/>
      <c r="BJ893" s="600"/>
      <c r="BK893" s="600"/>
      <c r="BL893" s="600"/>
      <c r="BM893" s="600"/>
      <c r="BN893" s="600"/>
      <c r="BO893" s="600"/>
    </row>
    <row r="894" spans="1:67" s="70" customFormat="1" ht="17.25" customHeight="1" hidden="1">
      <c r="A894" s="533"/>
      <c r="B894" s="70" t="s">
        <v>725</v>
      </c>
      <c r="H894" s="1351"/>
      <c r="I894" s="1351"/>
      <c r="J894" s="1351"/>
      <c r="K894" s="1351"/>
      <c r="L894" s="1351"/>
      <c r="M894" s="1351"/>
      <c r="N894" s="1351"/>
      <c r="O894" s="1351"/>
      <c r="P894" s="1351"/>
      <c r="Q894" s="1351"/>
      <c r="R894" s="1351"/>
      <c r="S894" s="1351"/>
      <c r="T894" s="526"/>
      <c r="U894" s="103"/>
      <c r="V894" s="527"/>
      <c r="AK894" s="600"/>
      <c r="AL894" s="600"/>
      <c r="AM894" s="600"/>
      <c r="AN894" s="600"/>
      <c r="AO894" s="600"/>
      <c r="AP894" s="600"/>
      <c r="AQ894" s="600"/>
      <c r="AR894" s="600"/>
      <c r="AS894" s="600"/>
      <c r="AT894" s="600"/>
      <c r="AU894" s="600"/>
      <c r="AV894" s="600"/>
      <c r="AW894" s="600"/>
      <c r="AX894" s="600"/>
      <c r="AY894" s="600"/>
      <c r="AZ894" s="600"/>
      <c r="BA894" s="600"/>
      <c r="BB894" s="600"/>
      <c r="BC894" s="600"/>
      <c r="BD894" s="600"/>
      <c r="BE894" s="600"/>
      <c r="BF894" s="600"/>
      <c r="BG894" s="600"/>
      <c r="BH894" s="600"/>
      <c r="BI894" s="600"/>
      <c r="BJ894" s="600"/>
      <c r="BK894" s="600"/>
      <c r="BL894" s="600"/>
      <c r="BM894" s="600"/>
      <c r="BN894" s="600"/>
      <c r="BO894" s="600"/>
    </row>
    <row r="895" spans="1:67" s="70" customFormat="1" ht="17.25" customHeight="1" hidden="1">
      <c r="A895" s="533"/>
      <c r="B895" s="70" t="s">
        <v>726</v>
      </c>
      <c r="H895" s="1351"/>
      <c r="I895" s="1351"/>
      <c r="J895" s="1351"/>
      <c r="K895" s="1351"/>
      <c r="L895" s="1351"/>
      <c r="M895" s="1351"/>
      <c r="N895" s="1351">
        <v>631865803</v>
      </c>
      <c r="O895" s="1351"/>
      <c r="P895" s="1351"/>
      <c r="Q895" s="1351"/>
      <c r="R895" s="1351"/>
      <c r="S895" s="1351"/>
      <c r="T895" s="526"/>
      <c r="U895" s="103"/>
      <c r="V895" s="527"/>
      <c r="AK895" s="600"/>
      <c r="AL895" s="600"/>
      <c r="AM895" s="600"/>
      <c r="AN895" s="600"/>
      <c r="AO895" s="600"/>
      <c r="AP895" s="600"/>
      <c r="AQ895" s="600"/>
      <c r="AR895" s="600"/>
      <c r="AS895" s="600"/>
      <c r="AT895" s="600"/>
      <c r="AU895" s="600"/>
      <c r="AV895" s="600"/>
      <c r="AW895" s="600"/>
      <c r="AX895" s="600"/>
      <c r="AY895" s="600"/>
      <c r="AZ895" s="600"/>
      <c r="BA895" s="600"/>
      <c r="BB895" s="600"/>
      <c r="BC895" s="600"/>
      <c r="BD895" s="600"/>
      <c r="BE895" s="600"/>
      <c r="BF895" s="600"/>
      <c r="BG895" s="600"/>
      <c r="BH895" s="600"/>
      <c r="BI895" s="600"/>
      <c r="BJ895" s="600"/>
      <c r="BK895" s="600"/>
      <c r="BL895" s="600"/>
      <c r="BM895" s="600"/>
      <c r="BN895" s="600"/>
      <c r="BO895" s="600"/>
    </row>
    <row r="896" spans="1:67" s="70" customFormat="1" ht="17.25" customHeight="1" hidden="1">
      <c r="A896" s="533"/>
      <c r="B896" s="572" t="s">
        <v>727</v>
      </c>
      <c r="H896" s="570"/>
      <c r="I896" s="570"/>
      <c r="J896" s="570"/>
      <c r="K896" s="570"/>
      <c r="L896" s="570"/>
      <c r="M896" s="570"/>
      <c r="N896" s="570"/>
      <c r="O896" s="570"/>
      <c r="P896" s="570"/>
      <c r="Q896" s="570"/>
      <c r="R896" s="570"/>
      <c r="S896" s="570"/>
      <c r="T896" s="526"/>
      <c r="U896" s="103"/>
      <c r="V896" s="527"/>
      <c r="AK896" s="600"/>
      <c r="AL896" s="600"/>
      <c r="AM896" s="600"/>
      <c r="AN896" s="600"/>
      <c r="AO896" s="600"/>
      <c r="AP896" s="600"/>
      <c r="AQ896" s="600"/>
      <c r="AR896" s="600"/>
      <c r="AS896" s="600"/>
      <c r="AT896" s="600"/>
      <c r="AU896" s="600"/>
      <c r="AV896" s="600"/>
      <c r="AW896" s="600"/>
      <c r="AX896" s="600"/>
      <c r="AY896" s="600"/>
      <c r="AZ896" s="600"/>
      <c r="BA896" s="600"/>
      <c r="BB896" s="600"/>
      <c r="BC896" s="600"/>
      <c r="BD896" s="600"/>
      <c r="BE896" s="600"/>
      <c r="BF896" s="600"/>
      <c r="BG896" s="600"/>
      <c r="BH896" s="600"/>
      <c r="BI896" s="600"/>
      <c r="BJ896" s="600"/>
      <c r="BK896" s="600"/>
      <c r="BL896" s="600"/>
      <c r="BM896" s="600"/>
      <c r="BN896" s="600"/>
      <c r="BO896" s="600"/>
    </row>
    <row r="897" spans="1:67" s="70" customFormat="1" ht="17.25" customHeight="1" hidden="1">
      <c r="A897" s="533"/>
      <c r="B897" s="70" t="s">
        <v>728</v>
      </c>
      <c r="H897" s="1351"/>
      <c r="I897" s="1351"/>
      <c r="J897" s="1351"/>
      <c r="K897" s="1351"/>
      <c r="L897" s="1351"/>
      <c r="M897" s="1351"/>
      <c r="N897" s="1351">
        <f>-18633080-17379444</f>
        <v>-36012524</v>
      </c>
      <c r="O897" s="1351"/>
      <c r="P897" s="1351"/>
      <c r="Q897" s="1351"/>
      <c r="R897" s="1351"/>
      <c r="S897" s="1351"/>
      <c r="T897" s="526"/>
      <c r="U897" s="103"/>
      <c r="V897" s="527"/>
      <c r="AK897" s="600"/>
      <c r="AL897" s="600"/>
      <c r="AM897" s="600"/>
      <c r="AN897" s="600"/>
      <c r="AO897" s="600"/>
      <c r="AP897" s="600"/>
      <c r="AQ897" s="600"/>
      <c r="AR897" s="600"/>
      <c r="AS897" s="600"/>
      <c r="AT897" s="600"/>
      <c r="AU897" s="600"/>
      <c r="AV897" s="600"/>
      <c r="AW897" s="600"/>
      <c r="AX897" s="600"/>
      <c r="AY897" s="600"/>
      <c r="AZ897" s="600"/>
      <c r="BA897" s="600"/>
      <c r="BB897" s="600"/>
      <c r="BC897" s="600"/>
      <c r="BD897" s="600"/>
      <c r="BE897" s="600"/>
      <c r="BF897" s="600"/>
      <c r="BG897" s="600"/>
      <c r="BH897" s="600"/>
      <c r="BI897" s="600"/>
      <c r="BJ897" s="600"/>
      <c r="BK897" s="600"/>
      <c r="BL897" s="600"/>
      <c r="BM897" s="600"/>
      <c r="BN897" s="600"/>
      <c r="BO897" s="600"/>
    </row>
    <row r="898" spans="1:67" s="70" customFormat="1" ht="17.25" customHeight="1" hidden="1">
      <c r="A898" s="533"/>
      <c r="B898" s="572" t="s">
        <v>729</v>
      </c>
      <c r="H898" s="570"/>
      <c r="I898" s="570"/>
      <c r="J898" s="570"/>
      <c r="K898" s="570"/>
      <c r="L898" s="570"/>
      <c r="M898" s="570"/>
      <c r="N898" s="570"/>
      <c r="O898" s="570"/>
      <c r="P898" s="570"/>
      <c r="Q898" s="570"/>
      <c r="R898" s="570"/>
      <c r="S898" s="570"/>
      <c r="T898" s="526"/>
      <c r="U898" s="103"/>
      <c r="V898" s="527"/>
      <c r="AK898" s="600"/>
      <c r="AL898" s="600"/>
      <c r="AM898" s="600"/>
      <c r="AN898" s="600"/>
      <c r="AO898" s="600"/>
      <c r="AP898" s="600"/>
      <c r="AQ898" s="600"/>
      <c r="AR898" s="600"/>
      <c r="AS898" s="600"/>
      <c r="AT898" s="600"/>
      <c r="AU898" s="600"/>
      <c r="AV898" s="600"/>
      <c r="AW898" s="600"/>
      <c r="AX898" s="600"/>
      <c r="AY898" s="600"/>
      <c r="AZ898" s="600"/>
      <c r="BA898" s="600"/>
      <c r="BB898" s="600"/>
      <c r="BC898" s="600"/>
      <c r="BD898" s="600"/>
      <c r="BE898" s="600"/>
      <c r="BF898" s="600"/>
      <c r="BG898" s="600"/>
      <c r="BH898" s="600"/>
      <c r="BI898" s="600"/>
      <c r="BJ898" s="600"/>
      <c r="BK898" s="600"/>
      <c r="BL898" s="600"/>
      <c r="BM898" s="600"/>
      <c r="BN898" s="600"/>
      <c r="BO898" s="600"/>
    </row>
    <row r="899" spans="1:67" s="70" customFormat="1" ht="17.25" customHeight="1" hidden="1">
      <c r="A899" s="533"/>
      <c r="B899" s="572" t="s">
        <v>730</v>
      </c>
      <c r="H899" s="570"/>
      <c r="I899" s="570"/>
      <c r="J899" s="570"/>
      <c r="K899" s="570"/>
      <c r="L899" s="570"/>
      <c r="M899" s="570"/>
      <c r="N899" s="570"/>
      <c r="O899" s="570"/>
      <c r="P899" s="570"/>
      <c r="Q899" s="570"/>
      <c r="R899" s="570"/>
      <c r="S899" s="570"/>
      <c r="T899" s="526"/>
      <c r="U899" s="103"/>
      <c r="V899" s="527"/>
      <c r="AK899" s="600"/>
      <c r="AL899" s="600"/>
      <c r="AM899" s="600"/>
      <c r="AN899" s="600"/>
      <c r="AO899" s="600"/>
      <c r="AP899" s="600"/>
      <c r="AQ899" s="600"/>
      <c r="AR899" s="600"/>
      <c r="AS899" s="600"/>
      <c r="AT899" s="600"/>
      <c r="AU899" s="600"/>
      <c r="AV899" s="600"/>
      <c r="AW899" s="600"/>
      <c r="AX899" s="600"/>
      <c r="AY899" s="600"/>
      <c r="AZ899" s="600"/>
      <c r="BA899" s="600"/>
      <c r="BB899" s="600"/>
      <c r="BC899" s="600"/>
      <c r="BD899" s="600"/>
      <c r="BE899" s="600"/>
      <c r="BF899" s="600"/>
      <c r="BG899" s="600"/>
      <c r="BH899" s="600"/>
      <c r="BI899" s="600"/>
      <c r="BJ899" s="600"/>
      <c r="BK899" s="600"/>
      <c r="BL899" s="600"/>
      <c r="BM899" s="600"/>
      <c r="BN899" s="600"/>
      <c r="BO899" s="600"/>
    </row>
    <row r="900" spans="1:67" s="70" customFormat="1" ht="17.25" customHeight="1" hidden="1">
      <c r="A900" s="533"/>
      <c r="B900" s="70" t="s">
        <v>731</v>
      </c>
      <c r="H900" s="1351">
        <f>H892+H895+H897</f>
        <v>4017021048</v>
      </c>
      <c r="I900" s="1351"/>
      <c r="J900" s="1351"/>
      <c r="K900" s="1351"/>
      <c r="L900" s="1351"/>
      <c r="M900" s="1351"/>
      <c r="N900" s="1351">
        <f>N892+N895+N897</f>
        <v>17542895232</v>
      </c>
      <c r="O900" s="1351"/>
      <c r="P900" s="1351"/>
      <c r="Q900" s="1351"/>
      <c r="R900" s="1351"/>
      <c r="S900" s="1351"/>
      <c r="T900" s="526"/>
      <c r="U900" s="103"/>
      <c r="V900" s="527"/>
      <c r="AK900" s="600"/>
      <c r="AL900" s="600"/>
      <c r="AM900" s="600"/>
      <c r="AN900" s="600"/>
      <c r="AO900" s="600"/>
      <c r="AP900" s="600"/>
      <c r="AQ900" s="600"/>
      <c r="AR900" s="600"/>
      <c r="AS900" s="600"/>
      <c r="AT900" s="600"/>
      <c r="AU900" s="600"/>
      <c r="AV900" s="600"/>
      <c r="AW900" s="600"/>
      <c r="AX900" s="600"/>
      <c r="AY900" s="600"/>
      <c r="AZ900" s="600"/>
      <c r="BA900" s="600"/>
      <c r="BB900" s="600"/>
      <c r="BC900" s="600"/>
      <c r="BD900" s="600"/>
      <c r="BE900" s="600"/>
      <c r="BF900" s="600"/>
      <c r="BG900" s="600"/>
      <c r="BH900" s="600"/>
      <c r="BI900" s="600"/>
      <c r="BJ900" s="600"/>
      <c r="BK900" s="600"/>
      <c r="BL900" s="600"/>
      <c r="BM900" s="600"/>
      <c r="BN900" s="600"/>
      <c r="BO900" s="600"/>
    </row>
    <row r="901" spans="1:67" s="70" customFormat="1" ht="17.25" customHeight="1" hidden="1">
      <c r="A901" s="533"/>
      <c r="B901" s="70" t="s">
        <v>732</v>
      </c>
      <c r="H901" s="1351"/>
      <c r="I901" s="1351"/>
      <c r="J901" s="1351"/>
      <c r="K901" s="1351"/>
      <c r="L901" s="1351"/>
      <c r="M901" s="1351"/>
      <c r="N901" s="1351">
        <f>N900*28/100</f>
        <v>4912010664.96</v>
      </c>
      <c r="O901" s="1351"/>
      <c r="P901" s="1351"/>
      <c r="Q901" s="1351"/>
      <c r="R901" s="1351"/>
      <c r="S901" s="1351"/>
      <c r="T901" s="526"/>
      <c r="U901" s="103"/>
      <c r="V901" s="527"/>
      <c r="AK901" s="600"/>
      <c r="AL901" s="600"/>
      <c r="AM901" s="600"/>
      <c r="AN901" s="600"/>
      <c r="AO901" s="600"/>
      <c r="AP901" s="600"/>
      <c r="AQ901" s="600"/>
      <c r="AR901" s="600"/>
      <c r="AS901" s="600"/>
      <c r="AT901" s="600"/>
      <c r="AU901" s="600"/>
      <c r="AV901" s="600"/>
      <c r="AW901" s="600"/>
      <c r="AX901" s="600"/>
      <c r="AY901" s="600"/>
      <c r="AZ901" s="600"/>
      <c r="BA901" s="600"/>
      <c r="BB901" s="600"/>
      <c r="BC901" s="600"/>
      <c r="BD901" s="600"/>
      <c r="BE901" s="600"/>
      <c r="BF901" s="600"/>
      <c r="BG901" s="600"/>
      <c r="BH901" s="600"/>
      <c r="BI901" s="600"/>
      <c r="BJ901" s="600"/>
      <c r="BK901" s="600"/>
      <c r="BL901" s="600"/>
      <c r="BM901" s="600"/>
      <c r="BN901" s="600"/>
      <c r="BO901" s="600"/>
    </row>
    <row r="902" spans="1:67" s="70" customFormat="1" ht="17.25" customHeight="1" hidden="1">
      <c r="A902" s="533"/>
      <c r="B902" s="70" t="s">
        <v>733</v>
      </c>
      <c r="H902" s="1351">
        <f>H892-H901</f>
        <v>4017021048</v>
      </c>
      <c r="I902" s="1351"/>
      <c r="J902" s="1351"/>
      <c r="K902" s="1351"/>
      <c r="L902" s="1351"/>
      <c r="M902" s="1351"/>
      <c r="N902" s="1351">
        <f>N892-N901</f>
        <v>12035031288.04</v>
      </c>
      <c r="O902" s="1351"/>
      <c r="P902" s="1351"/>
      <c r="Q902" s="1351"/>
      <c r="R902" s="1351"/>
      <c r="S902" s="1351"/>
      <c r="T902" s="526"/>
      <c r="U902" s="103"/>
      <c r="V902" s="527"/>
      <c r="AK902" s="600"/>
      <c r="AL902" s="600"/>
      <c r="AM902" s="600"/>
      <c r="AN902" s="600"/>
      <c r="AO902" s="600"/>
      <c r="AP902" s="600"/>
      <c r="AQ902" s="600"/>
      <c r="AR902" s="600"/>
      <c r="AS902" s="600"/>
      <c r="AT902" s="600"/>
      <c r="AU902" s="600"/>
      <c r="AV902" s="600"/>
      <c r="AW902" s="600"/>
      <c r="AX902" s="600"/>
      <c r="AY902" s="600"/>
      <c r="AZ902" s="600"/>
      <c r="BA902" s="600"/>
      <c r="BB902" s="600"/>
      <c r="BC902" s="600"/>
      <c r="BD902" s="600"/>
      <c r="BE902" s="600"/>
      <c r="BF902" s="600"/>
      <c r="BG902" s="600"/>
      <c r="BH902" s="600"/>
      <c r="BI902" s="600"/>
      <c r="BJ902" s="600"/>
      <c r="BK902" s="600"/>
      <c r="BL902" s="600"/>
      <c r="BM902" s="600"/>
      <c r="BN902" s="600"/>
      <c r="BO902" s="600"/>
    </row>
    <row r="903" spans="1:67" s="149" customFormat="1" ht="17.25" customHeight="1" hidden="1">
      <c r="A903" s="161">
        <v>29</v>
      </c>
      <c r="B903" s="511" t="s">
        <v>734</v>
      </c>
      <c r="H903" s="1351"/>
      <c r="I903" s="1351"/>
      <c r="J903" s="1351"/>
      <c r="K903" s="1351"/>
      <c r="L903" s="1351"/>
      <c r="M903" s="1351"/>
      <c r="N903" s="1351"/>
      <c r="O903" s="1351"/>
      <c r="P903" s="1351"/>
      <c r="Q903" s="1351"/>
      <c r="R903" s="1351"/>
      <c r="S903" s="1351"/>
      <c r="T903" s="504"/>
      <c r="U903" s="118"/>
      <c r="V903" s="148"/>
      <c r="AK903" s="123"/>
      <c r="AL903" s="123"/>
      <c r="AM903" s="123"/>
      <c r="AN903" s="123"/>
      <c r="AO903" s="123"/>
      <c r="AP903" s="123"/>
      <c r="AQ903" s="123"/>
      <c r="AR903" s="123"/>
      <c r="AS903" s="123"/>
      <c r="AT903" s="123"/>
      <c r="AU903" s="123"/>
      <c r="AV903" s="123"/>
      <c r="AW903" s="123"/>
      <c r="AX903" s="123"/>
      <c r="AY903" s="123"/>
      <c r="AZ903" s="123"/>
      <c r="BA903" s="123"/>
      <c r="BB903" s="123"/>
      <c r="BC903" s="123"/>
      <c r="BD903" s="123"/>
      <c r="BE903" s="123"/>
      <c r="BF903" s="123"/>
      <c r="BG903" s="123"/>
      <c r="BH903" s="123"/>
      <c r="BI903" s="123"/>
      <c r="BJ903" s="123"/>
      <c r="BK903" s="123"/>
      <c r="BL903" s="123"/>
      <c r="BM903" s="123"/>
      <c r="BN903" s="123"/>
      <c r="BO903" s="123"/>
    </row>
    <row r="904" spans="1:67" s="574" customFormat="1" ht="17.25" customHeight="1" hidden="1">
      <c r="A904" s="573" t="s">
        <v>735</v>
      </c>
      <c r="B904" s="511" t="s">
        <v>736</v>
      </c>
      <c r="T904" s="575"/>
      <c r="U904" s="327"/>
      <c r="V904" s="576"/>
      <c r="AK904" s="604"/>
      <c r="AL904" s="604"/>
      <c r="AM904" s="604"/>
      <c r="AN904" s="604"/>
      <c r="AO904" s="604"/>
      <c r="AP904" s="604"/>
      <c r="AQ904" s="604"/>
      <c r="AR904" s="604"/>
      <c r="AS904" s="604"/>
      <c r="AT904" s="604"/>
      <c r="AU904" s="604"/>
      <c r="AV904" s="604"/>
      <c r="AW904" s="604"/>
      <c r="AX904" s="604"/>
      <c r="AY904" s="604"/>
      <c r="AZ904" s="604"/>
      <c r="BA904" s="604"/>
      <c r="BB904" s="604"/>
      <c r="BC904" s="604"/>
      <c r="BD904" s="604"/>
      <c r="BE904" s="604"/>
      <c r="BF904" s="604"/>
      <c r="BG904" s="604"/>
      <c r="BH904" s="604"/>
      <c r="BI904" s="604"/>
      <c r="BJ904" s="604"/>
      <c r="BK904" s="604"/>
      <c r="BL904" s="604"/>
      <c r="BM904" s="604"/>
      <c r="BN904" s="604"/>
      <c r="BO904" s="604"/>
    </row>
    <row r="905" spans="1:67" s="70" customFormat="1" ht="17.25" customHeight="1" hidden="1">
      <c r="A905" s="533"/>
      <c r="B905" s="70" t="s">
        <v>737</v>
      </c>
      <c r="T905" s="526"/>
      <c r="U905" s="103"/>
      <c r="V905" s="527"/>
      <c r="AK905" s="600"/>
      <c r="AL905" s="600"/>
      <c r="AM905" s="600"/>
      <c r="AN905" s="600"/>
      <c r="AO905" s="600"/>
      <c r="AP905" s="600"/>
      <c r="AQ905" s="600"/>
      <c r="AR905" s="600"/>
      <c r="AS905" s="600"/>
      <c r="AT905" s="600"/>
      <c r="AU905" s="600"/>
      <c r="AV905" s="600"/>
      <c r="AW905" s="600"/>
      <c r="AX905" s="600"/>
      <c r="AY905" s="600"/>
      <c r="AZ905" s="600"/>
      <c r="BA905" s="600"/>
      <c r="BB905" s="600"/>
      <c r="BC905" s="600"/>
      <c r="BD905" s="600"/>
      <c r="BE905" s="600"/>
      <c r="BF905" s="600"/>
      <c r="BG905" s="600"/>
      <c r="BH905" s="600"/>
      <c r="BI905" s="600"/>
      <c r="BJ905" s="600"/>
      <c r="BK905" s="600"/>
      <c r="BL905" s="600"/>
      <c r="BM905" s="600"/>
      <c r="BN905" s="600"/>
      <c r="BO905" s="600"/>
    </row>
    <row r="906" spans="1:67" s="70" customFormat="1" ht="17.25" customHeight="1" hidden="1">
      <c r="A906" s="533"/>
      <c r="B906" s="70" t="s">
        <v>738</v>
      </c>
      <c r="T906" s="526"/>
      <c r="U906" s="103"/>
      <c r="V906" s="527"/>
      <c r="AK906" s="600"/>
      <c r="AL906" s="600"/>
      <c r="AM906" s="600"/>
      <c r="AN906" s="600"/>
      <c r="AO906" s="600"/>
      <c r="AP906" s="600"/>
      <c r="AQ906" s="600"/>
      <c r="AR906" s="600"/>
      <c r="AS906" s="600"/>
      <c r="AT906" s="600"/>
      <c r="AU906" s="600"/>
      <c r="AV906" s="600"/>
      <c r="AW906" s="600"/>
      <c r="AX906" s="600"/>
      <c r="AY906" s="600"/>
      <c r="AZ906" s="600"/>
      <c r="BA906" s="600"/>
      <c r="BB906" s="600"/>
      <c r="BC906" s="600"/>
      <c r="BD906" s="600"/>
      <c r="BE906" s="600"/>
      <c r="BF906" s="600"/>
      <c r="BG906" s="600"/>
      <c r="BH906" s="600"/>
      <c r="BI906" s="600"/>
      <c r="BJ906" s="600"/>
      <c r="BK906" s="600"/>
      <c r="BL906" s="600"/>
      <c r="BM906" s="600"/>
      <c r="BN906" s="600"/>
      <c r="BO906" s="600"/>
    </row>
    <row r="907" spans="1:67" s="70" customFormat="1" ht="17.25" customHeight="1" hidden="1">
      <c r="A907" s="533"/>
      <c r="B907" s="70" t="s">
        <v>739</v>
      </c>
      <c r="T907" s="526"/>
      <c r="U907" s="103"/>
      <c r="V907" s="527"/>
      <c r="AK907" s="600"/>
      <c r="AL907" s="600"/>
      <c r="AM907" s="600"/>
      <c r="AN907" s="600"/>
      <c r="AO907" s="600"/>
      <c r="AP907" s="600"/>
      <c r="AQ907" s="600"/>
      <c r="AR907" s="600"/>
      <c r="AS907" s="600"/>
      <c r="AT907" s="600"/>
      <c r="AU907" s="600"/>
      <c r="AV907" s="600"/>
      <c r="AW907" s="600"/>
      <c r="AX907" s="600"/>
      <c r="AY907" s="600"/>
      <c r="AZ907" s="600"/>
      <c r="BA907" s="600"/>
      <c r="BB907" s="600"/>
      <c r="BC907" s="600"/>
      <c r="BD907" s="600"/>
      <c r="BE907" s="600"/>
      <c r="BF907" s="600"/>
      <c r="BG907" s="600"/>
      <c r="BH907" s="600"/>
      <c r="BI907" s="600"/>
      <c r="BJ907" s="600"/>
      <c r="BK907" s="600"/>
      <c r="BL907" s="600"/>
      <c r="BM907" s="600"/>
      <c r="BN907" s="600"/>
      <c r="BO907" s="600"/>
    </row>
    <row r="908" spans="1:67" s="574" customFormat="1" ht="17.25" customHeight="1" hidden="1">
      <c r="A908" s="573" t="s">
        <v>740</v>
      </c>
      <c r="B908" s="511" t="s">
        <v>741</v>
      </c>
      <c r="T908" s="575"/>
      <c r="U908" s="327"/>
      <c r="V908" s="576"/>
      <c r="AK908" s="604"/>
      <c r="AL908" s="604"/>
      <c r="AM908" s="604"/>
      <c r="AN908" s="604"/>
      <c r="AO908" s="604"/>
      <c r="AP908" s="604"/>
      <c r="AQ908" s="604"/>
      <c r="AR908" s="604"/>
      <c r="AS908" s="604"/>
      <c r="AT908" s="604"/>
      <c r="AU908" s="604"/>
      <c r="AV908" s="604"/>
      <c r="AW908" s="604"/>
      <c r="AX908" s="604"/>
      <c r="AY908" s="604"/>
      <c r="AZ908" s="604"/>
      <c r="BA908" s="604"/>
      <c r="BB908" s="604"/>
      <c r="BC908" s="604"/>
      <c r="BD908" s="604"/>
      <c r="BE908" s="604"/>
      <c r="BF908" s="604"/>
      <c r="BG908" s="604"/>
      <c r="BH908" s="604"/>
      <c r="BI908" s="604"/>
      <c r="BJ908" s="604"/>
      <c r="BK908" s="604"/>
      <c r="BL908" s="604"/>
      <c r="BM908" s="604"/>
      <c r="BN908" s="604"/>
      <c r="BO908" s="604"/>
    </row>
    <row r="909" spans="1:67" s="70" customFormat="1" ht="17.25" customHeight="1" hidden="1">
      <c r="A909" s="533"/>
      <c r="B909" s="70" t="s">
        <v>742</v>
      </c>
      <c r="T909" s="526"/>
      <c r="U909" s="103"/>
      <c r="V909" s="527"/>
      <c r="AK909" s="600"/>
      <c r="AL909" s="600"/>
      <c r="AM909" s="600"/>
      <c r="AN909" s="600"/>
      <c r="AO909" s="600"/>
      <c r="AP909" s="600"/>
      <c r="AQ909" s="600"/>
      <c r="AR909" s="600"/>
      <c r="AS909" s="600"/>
      <c r="AT909" s="600"/>
      <c r="AU909" s="600"/>
      <c r="AV909" s="600"/>
      <c r="AW909" s="600"/>
      <c r="AX909" s="600"/>
      <c r="AY909" s="600"/>
      <c r="AZ909" s="600"/>
      <c r="BA909" s="600"/>
      <c r="BB909" s="600"/>
      <c r="BC909" s="600"/>
      <c r="BD909" s="600"/>
      <c r="BE909" s="600"/>
      <c r="BF909" s="600"/>
      <c r="BG909" s="600"/>
      <c r="BH909" s="600"/>
      <c r="BI909" s="600"/>
      <c r="BJ909" s="600"/>
      <c r="BK909" s="600"/>
      <c r="BL909" s="600"/>
      <c r="BM909" s="600"/>
      <c r="BN909" s="600"/>
      <c r="BO909" s="600"/>
    </row>
    <row r="910" spans="1:67" s="70" customFormat="1" ht="17.25" customHeight="1" hidden="1">
      <c r="A910" s="533"/>
      <c r="B910" s="70" t="s">
        <v>743</v>
      </c>
      <c r="T910" s="526"/>
      <c r="U910" s="103"/>
      <c r="V910" s="527"/>
      <c r="AK910" s="600"/>
      <c r="AL910" s="600"/>
      <c r="AM910" s="600"/>
      <c r="AN910" s="600"/>
      <c r="AO910" s="600"/>
      <c r="AP910" s="600"/>
      <c r="AQ910" s="600"/>
      <c r="AR910" s="600"/>
      <c r="AS910" s="600"/>
      <c r="AT910" s="600"/>
      <c r="AU910" s="600"/>
      <c r="AV910" s="600"/>
      <c r="AW910" s="600"/>
      <c r="AX910" s="600"/>
      <c r="AY910" s="600"/>
      <c r="AZ910" s="600"/>
      <c r="BA910" s="600"/>
      <c r="BB910" s="600"/>
      <c r="BC910" s="600"/>
      <c r="BD910" s="600"/>
      <c r="BE910" s="600"/>
      <c r="BF910" s="600"/>
      <c r="BG910" s="600"/>
      <c r="BH910" s="600"/>
      <c r="BI910" s="600"/>
      <c r="BJ910" s="600"/>
      <c r="BK910" s="600"/>
      <c r="BL910" s="600"/>
      <c r="BM910" s="600"/>
      <c r="BN910" s="600"/>
      <c r="BO910" s="600"/>
    </row>
    <row r="911" spans="1:67" s="70" customFormat="1" ht="17.25" customHeight="1" hidden="1">
      <c r="A911" s="533"/>
      <c r="B911" s="70" t="s">
        <v>744</v>
      </c>
      <c r="T911" s="526"/>
      <c r="U911" s="103"/>
      <c r="V911" s="527"/>
      <c r="AK911" s="600"/>
      <c r="AL911" s="600"/>
      <c r="AM911" s="600"/>
      <c r="AN911" s="600"/>
      <c r="AO911" s="600"/>
      <c r="AP911" s="600"/>
      <c r="AQ911" s="600"/>
      <c r="AR911" s="600"/>
      <c r="AS911" s="600"/>
      <c r="AT911" s="600"/>
      <c r="AU911" s="600"/>
      <c r="AV911" s="600"/>
      <c r="AW911" s="600"/>
      <c r="AX911" s="600"/>
      <c r="AY911" s="600"/>
      <c r="AZ911" s="600"/>
      <c r="BA911" s="600"/>
      <c r="BB911" s="600"/>
      <c r="BC911" s="600"/>
      <c r="BD911" s="600"/>
      <c r="BE911" s="600"/>
      <c r="BF911" s="600"/>
      <c r="BG911" s="600"/>
      <c r="BH911" s="600"/>
      <c r="BI911" s="600"/>
      <c r="BJ911" s="600"/>
      <c r="BK911" s="600"/>
      <c r="BL911" s="600"/>
      <c r="BM911" s="600"/>
      <c r="BN911" s="600"/>
      <c r="BO911" s="600"/>
    </row>
    <row r="912" spans="1:67" s="70" customFormat="1" ht="17.25" customHeight="1" hidden="1">
      <c r="A912" s="533"/>
      <c r="B912" s="70" t="s">
        <v>745</v>
      </c>
      <c r="T912" s="526"/>
      <c r="U912" s="103"/>
      <c r="V912" s="527"/>
      <c r="AK912" s="600"/>
      <c r="AL912" s="600"/>
      <c r="AM912" s="600"/>
      <c r="AN912" s="600"/>
      <c r="AO912" s="600"/>
      <c r="AP912" s="600"/>
      <c r="AQ912" s="600"/>
      <c r="AR912" s="600"/>
      <c r="AS912" s="600"/>
      <c r="AT912" s="600"/>
      <c r="AU912" s="600"/>
      <c r="AV912" s="600"/>
      <c r="AW912" s="600"/>
      <c r="AX912" s="600"/>
      <c r="AY912" s="600"/>
      <c r="AZ912" s="600"/>
      <c r="BA912" s="600"/>
      <c r="BB912" s="600"/>
      <c r="BC912" s="600"/>
      <c r="BD912" s="600"/>
      <c r="BE912" s="600"/>
      <c r="BF912" s="600"/>
      <c r="BG912" s="600"/>
      <c r="BH912" s="600"/>
      <c r="BI912" s="600"/>
      <c r="BJ912" s="600"/>
      <c r="BK912" s="600"/>
      <c r="BL912" s="600"/>
      <c r="BM912" s="600"/>
      <c r="BN912" s="600"/>
      <c r="BO912" s="600"/>
    </row>
    <row r="913" spans="1:67" s="70" customFormat="1" ht="17.25" customHeight="1" hidden="1">
      <c r="A913" s="533"/>
      <c r="B913" s="70" t="s">
        <v>746</v>
      </c>
      <c r="T913" s="526"/>
      <c r="U913" s="103"/>
      <c r="V913" s="527"/>
      <c r="AK913" s="600"/>
      <c r="AL913" s="600"/>
      <c r="AM913" s="600"/>
      <c r="AN913" s="600"/>
      <c r="AO913" s="600"/>
      <c r="AP913" s="600"/>
      <c r="AQ913" s="600"/>
      <c r="AR913" s="600"/>
      <c r="AS913" s="600"/>
      <c r="AT913" s="600"/>
      <c r="AU913" s="600"/>
      <c r="AV913" s="600"/>
      <c r="AW913" s="600"/>
      <c r="AX913" s="600"/>
      <c r="AY913" s="600"/>
      <c r="AZ913" s="600"/>
      <c r="BA913" s="600"/>
      <c r="BB913" s="600"/>
      <c r="BC913" s="600"/>
      <c r="BD913" s="600"/>
      <c r="BE913" s="600"/>
      <c r="BF913" s="600"/>
      <c r="BG913" s="600"/>
      <c r="BH913" s="600"/>
      <c r="BI913" s="600"/>
      <c r="BJ913" s="600"/>
      <c r="BK913" s="600"/>
      <c r="BL913" s="600"/>
      <c r="BM913" s="600"/>
      <c r="BN913" s="600"/>
      <c r="BO913" s="600"/>
    </row>
    <row r="914" spans="1:67" s="70" customFormat="1" ht="17.25" customHeight="1" hidden="1">
      <c r="A914" s="533"/>
      <c r="B914" s="70" t="s">
        <v>747</v>
      </c>
      <c r="T914" s="526"/>
      <c r="U914" s="103"/>
      <c r="V914" s="527"/>
      <c r="AK914" s="600"/>
      <c r="AL914" s="600"/>
      <c r="AM914" s="600"/>
      <c r="AN914" s="600"/>
      <c r="AO914" s="600"/>
      <c r="AP914" s="600"/>
      <c r="AQ914" s="600"/>
      <c r="AR914" s="600"/>
      <c r="AS914" s="600"/>
      <c r="AT914" s="600"/>
      <c r="AU914" s="600"/>
      <c r="AV914" s="600"/>
      <c r="AW914" s="600"/>
      <c r="AX914" s="600"/>
      <c r="AY914" s="600"/>
      <c r="AZ914" s="600"/>
      <c r="BA914" s="600"/>
      <c r="BB914" s="600"/>
      <c r="BC914" s="600"/>
      <c r="BD914" s="600"/>
      <c r="BE914" s="600"/>
      <c r="BF914" s="600"/>
      <c r="BG914" s="600"/>
      <c r="BH914" s="600"/>
      <c r="BI914" s="600"/>
      <c r="BJ914" s="600"/>
      <c r="BK914" s="600"/>
      <c r="BL914" s="600"/>
      <c r="BM914" s="600"/>
      <c r="BN914" s="600"/>
      <c r="BO914" s="600"/>
    </row>
    <row r="915" spans="1:67" s="70" customFormat="1" ht="17.25" customHeight="1" hidden="1">
      <c r="A915" s="533"/>
      <c r="B915" s="70" t="s">
        <v>748</v>
      </c>
      <c r="I915" s="1644"/>
      <c r="J915" s="1644"/>
      <c r="K915" s="1644"/>
      <c r="L915" s="1644"/>
      <c r="M915" s="1644"/>
      <c r="N915" s="1644"/>
      <c r="O915" s="533"/>
      <c r="P915" s="533"/>
      <c r="Q915" s="533"/>
      <c r="T915" s="526"/>
      <c r="U915" s="103"/>
      <c r="V915" s="527"/>
      <c r="AK915" s="600"/>
      <c r="AL915" s="600"/>
      <c r="AM915" s="600"/>
      <c r="AN915" s="600"/>
      <c r="AO915" s="600"/>
      <c r="AP915" s="600"/>
      <c r="AQ915" s="600"/>
      <c r="AR915" s="600"/>
      <c r="AS915" s="600"/>
      <c r="AT915" s="600"/>
      <c r="AU915" s="600"/>
      <c r="AV915" s="600"/>
      <c r="AW915" s="600"/>
      <c r="AX915" s="600"/>
      <c r="AY915" s="600"/>
      <c r="AZ915" s="600"/>
      <c r="BA915" s="600"/>
      <c r="BB915" s="600"/>
      <c r="BC915" s="600"/>
      <c r="BD915" s="600"/>
      <c r="BE915" s="600"/>
      <c r="BF915" s="600"/>
      <c r="BG915" s="600"/>
      <c r="BH915" s="600"/>
      <c r="BI915" s="600"/>
      <c r="BJ915" s="600"/>
      <c r="BK915" s="600"/>
      <c r="BL915" s="600"/>
      <c r="BM915" s="600"/>
      <c r="BN915" s="600"/>
      <c r="BO915" s="600"/>
    </row>
    <row r="916" spans="1:67" s="70" customFormat="1" ht="17.25" customHeight="1" hidden="1">
      <c r="A916" s="533"/>
      <c r="B916" s="70" t="s">
        <v>749</v>
      </c>
      <c r="I916" s="1644"/>
      <c r="J916" s="1644"/>
      <c r="K916" s="1644"/>
      <c r="L916" s="1644"/>
      <c r="M916" s="1644"/>
      <c r="N916" s="1644"/>
      <c r="O916" s="533"/>
      <c r="P916" s="533"/>
      <c r="Q916" s="533"/>
      <c r="T916" s="526"/>
      <c r="U916" s="103"/>
      <c r="V916" s="527"/>
      <c r="AK916" s="600"/>
      <c r="AL916" s="600"/>
      <c r="AM916" s="600"/>
      <c r="AN916" s="600"/>
      <c r="AO916" s="600"/>
      <c r="AP916" s="600"/>
      <c r="AQ916" s="600"/>
      <c r="AR916" s="600"/>
      <c r="AS916" s="600"/>
      <c r="AT916" s="600"/>
      <c r="AU916" s="600"/>
      <c r="AV916" s="600"/>
      <c r="AW916" s="600"/>
      <c r="AX916" s="600"/>
      <c r="AY916" s="600"/>
      <c r="AZ916" s="600"/>
      <c r="BA916" s="600"/>
      <c r="BB916" s="600"/>
      <c r="BC916" s="600"/>
      <c r="BD916" s="600"/>
      <c r="BE916" s="600"/>
      <c r="BF916" s="600"/>
      <c r="BG916" s="600"/>
      <c r="BH916" s="600"/>
      <c r="BI916" s="600"/>
      <c r="BJ916" s="600"/>
      <c r="BK916" s="600"/>
      <c r="BL916" s="600"/>
      <c r="BM916" s="600"/>
      <c r="BN916" s="600"/>
      <c r="BO916" s="600"/>
    </row>
    <row r="917" spans="1:67" s="70" customFormat="1" ht="17.25" customHeight="1" hidden="1">
      <c r="A917" s="533"/>
      <c r="B917" s="70" t="s">
        <v>750</v>
      </c>
      <c r="I917" s="1644"/>
      <c r="J917" s="1644"/>
      <c r="K917" s="1644"/>
      <c r="L917" s="1644"/>
      <c r="M917" s="1644"/>
      <c r="N917" s="1644"/>
      <c r="O917" s="533"/>
      <c r="P917" s="533"/>
      <c r="Q917" s="533"/>
      <c r="T917" s="526"/>
      <c r="U917" s="103"/>
      <c r="V917" s="527"/>
      <c r="AK917" s="600"/>
      <c r="AL917" s="600"/>
      <c r="AM917" s="600"/>
      <c r="AN917" s="600"/>
      <c r="AO917" s="600"/>
      <c r="AP917" s="600"/>
      <c r="AQ917" s="600"/>
      <c r="AR917" s="600"/>
      <c r="AS917" s="600"/>
      <c r="AT917" s="600"/>
      <c r="AU917" s="600"/>
      <c r="AV917" s="600"/>
      <c r="AW917" s="600"/>
      <c r="AX917" s="600"/>
      <c r="AY917" s="600"/>
      <c r="AZ917" s="600"/>
      <c r="BA917" s="600"/>
      <c r="BB917" s="600"/>
      <c r="BC917" s="600"/>
      <c r="BD917" s="600"/>
      <c r="BE917" s="600"/>
      <c r="BF917" s="600"/>
      <c r="BG917" s="600"/>
      <c r="BH917" s="600"/>
      <c r="BI917" s="600"/>
      <c r="BJ917" s="600"/>
      <c r="BK917" s="600"/>
      <c r="BL917" s="600"/>
      <c r="BM917" s="600"/>
      <c r="BN917" s="600"/>
      <c r="BO917" s="600"/>
    </row>
    <row r="918" spans="1:67" s="70" customFormat="1" ht="17.25" customHeight="1" hidden="1">
      <c r="A918" s="533"/>
      <c r="B918" s="70" t="s">
        <v>751</v>
      </c>
      <c r="I918" s="1644"/>
      <c r="J918" s="1644"/>
      <c r="K918" s="1644"/>
      <c r="L918" s="1644"/>
      <c r="M918" s="1644"/>
      <c r="N918" s="1644"/>
      <c r="O918" s="533"/>
      <c r="P918" s="533"/>
      <c r="Q918" s="533"/>
      <c r="T918" s="526"/>
      <c r="U918" s="103"/>
      <c r="V918" s="527"/>
      <c r="AK918" s="600"/>
      <c r="AL918" s="600"/>
      <c r="AM918" s="600"/>
      <c r="AN918" s="600"/>
      <c r="AO918" s="600"/>
      <c r="AP918" s="600"/>
      <c r="AQ918" s="600"/>
      <c r="AR918" s="600"/>
      <c r="AS918" s="600"/>
      <c r="AT918" s="600"/>
      <c r="AU918" s="600"/>
      <c r="AV918" s="600"/>
      <c r="AW918" s="600"/>
      <c r="AX918" s="600"/>
      <c r="AY918" s="600"/>
      <c r="AZ918" s="600"/>
      <c r="BA918" s="600"/>
      <c r="BB918" s="600"/>
      <c r="BC918" s="600"/>
      <c r="BD918" s="600"/>
      <c r="BE918" s="600"/>
      <c r="BF918" s="600"/>
      <c r="BG918" s="600"/>
      <c r="BH918" s="600"/>
      <c r="BI918" s="600"/>
      <c r="BJ918" s="600"/>
      <c r="BK918" s="600"/>
      <c r="BL918" s="600"/>
      <c r="BM918" s="600"/>
      <c r="BN918" s="600"/>
      <c r="BO918" s="600"/>
    </row>
    <row r="919" spans="1:67" s="70" customFormat="1" ht="17.25" customHeight="1" hidden="1">
      <c r="A919" s="533"/>
      <c r="B919" s="70" t="s">
        <v>752</v>
      </c>
      <c r="I919" s="1644"/>
      <c r="J919" s="1644"/>
      <c r="K919" s="1644"/>
      <c r="L919" s="1644"/>
      <c r="M919" s="1644"/>
      <c r="N919" s="1644"/>
      <c r="O919" s="533"/>
      <c r="P919" s="533"/>
      <c r="Q919" s="533"/>
      <c r="T919" s="526"/>
      <c r="U919" s="103"/>
      <c r="V919" s="527"/>
      <c r="AK919" s="600"/>
      <c r="AL919" s="600"/>
      <c r="AM919" s="600"/>
      <c r="AN919" s="600"/>
      <c r="AO919" s="600"/>
      <c r="AP919" s="600"/>
      <c r="AQ919" s="600"/>
      <c r="AR919" s="600"/>
      <c r="AS919" s="600"/>
      <c r="AT919" s="600"/>
      <c r="AU919" s="600"/>
      <c r="AV919" s="600"/>
      <c r="AW919" s="600"/>
      <c r="AX919" s="600"/>
      <c r="AY919" s="600"/>
      <c r="AZ919" s="600"/>
      <c r="BA919" s="600"/>
      <c r="BB919" s="600"/>
      <c r="BC919" s="600"/>
      <c r="BD919" s="600"/>
      <c r="BE919" s="600"/>
      <c r="BF919" s="600"/>
      <c r="BG919" s="600"/>
      <c r="BH919" s="600"/>
      <c r="BI919" s="600"/>
      <c r="BJ919" s="600"/>
      <c r="BK919" s="600"/>
      <c r="BL919" s="600"/>
      <c r="BM919" s="600"/>
      <c r="BN919" s="600"/>
      <c r="BO919" s="600"/>
    </row>
    <row r="920" spans="1:67" s="70" customFormat="1" ht="17.25" customHeight="1" hidden="1">
      <c r="A920" s="533"/>
      <c r="B920" s="70" t="s">
        <v>753</v>
      </c>
      <c r="I920" s="1644"/>
      <c r="J920" s="1644"/>
      <c r="K920" s="1644"/>
      <c r="L920" s="1644"/>
      <c r="M920" s="1644"/>
      <c r="N920" s="1644"/>
      <c r="O920" s="533"/>
      <c r="P920" s="533"/>
      <c r="Q920" s="533"/>
      <c r="T920" s="526"/>
      <c r="U920" s="103"/>
      <c r="V920" s="527"/>
      <c r="AK920" s="600"/>
      <c r="AL920" s="600"/>
      <c r="AM920" s="600"/>
      <c r="AN920" s="600"/>
      <c r="AO920" s="600"/>
      <c r="AP920" s="600"/>
      <c r="AQ920" s="600"/>
      <c r="AR920" s="600"/>
      <c r="AS920" s="600"/>
      <c r="AT920" s="600"/>
      <c r="AU920" s="600"/>
      <c r="AV920" s="600"/>
      <c r="AW920" s="600"/>
      <c r="AX920" s="600"/>
      <c r="AY920" s="600"/>
      <c r="AZ920" s="600"/>
      <c r="BA920" s="600"/>
      <c r="BB920" s="600"/>
      <c r="BC920" s="600"/>
      <c r="BD920" s="600"/>
      <c r="BE920" s="600"/>
      <c r="BF920" s="600"/>
      <c r="BG920" s="600"/>
      <c r="BH920" s="600"/>
      <c r="BI920" s="600"/>
      <c r="BJ920" s="600"/>
      <c r="BK920" s="600"/>
      <c r="BL920" s="600"/>
      <c r="BM920" s="600"/>
      <c r="BN920" s="600"/>
      <c r="BO920" s="600"/>
    </row>
    <row r="921" spans="1:67" s="70" customFormat="1" ht="17.25" customHeight="1" hidden="1">
      <c r="A921" s="533"/>
      <c r="B921" s="70" t="s">
        <v>754</v>
      </c>
      <c r="I921" s="1644"/>
      <c r="J921" s="1644"/>
      <c r="K921" s="1644"/>
      <c r="L921" s="1644"/>
      <c r="M921" s="1644"/>
      <c r="N921" s="1644"/>
      <c r="O921" s="533"/>
      <c r="P921" s="533"/>
      <c r="Q921" s="533"/>
      <c r="T921" s="526"/>
      <c r="U921" s="103"/>
      <c r="V921" s="527"/>
      <c r="AK921" s="600"/>
      <c r="AL921" s="600"/>
      <c r="AM921" s="600"/>
      <c r="AN921" s="600"/>
      <c r="AO921" s="600"/>
      <c r="AP921" s="600"/>
      <c r="AQ921" s="600"/>
      <c r="AR921" s="600"/>
      <c r="AS921" s="600"/>
      <c r="AT921" s="600"/>
      <c r="AU921" s="600"/>
      <c r="AV921" s="600"/>
      <c r="AW921" s="600"/>
      <c r="AX921" s="600"/>
      <c r="AY921" s="600"/>
      <c r="AZ921" s="600"/>
      <c r="BA921" s="600"/>
      <c r="BB921" s="600"/>
      <c r="BC921" s="600"/>
      <c r="BD921" s="600"/>
      <c r="BE921" s="600"/>
      <c r="BF921" s="600"/>
      <c r="BG921" s="600"/>
      <c r="BH921" s="600"/>
      <c r="BI921" s="600"/>
      <c r="BJ921" s="600"/>
      <c r="BK921" s="600"/>
      <c r="BL921" s="600"/>
      <c r="BM921" s="600"/>
      <c r="BN921" s="600"/>
      <c r="BO921" s="600"/>
    </row>
    <row r="922" spans="1:67" s="574" customFormat="1" ht="17.25" customHeight="1" hidden="1">
      <c r="A922" s="573" t="s">
        <v>755</v>
      </c>
      <c r="B922" s="511" t="s">
        <v>756</v>
      </c>
      <c r="T922" s="575"/>
      <c r="U922" s="327"/>
      <c r="V922" s="576"/>
      <c r="AK922" s="604"/>
      <c r="AL922" s="604"/>
      <c r="AM922" s="604"/>
      <c r="AN922" s="604"/>
      <c r="AO922" s="604"/>
      <c r="AP922" s="604"/>
      <c r="AQ922" s="604"/>
      <c r="AR922" s="604"/>
      <c r="AS922" s="604"/>
      <c r="AT922" s="604"/>
      <c r="AU922" s="604"/>
      <c r="AV922" s="604"/>
      <c r="AW922" s="604"/>
      <c r="AX922" s="604"/>
      <c r="AY922" s="604"/>
      <c r="AZ922" s="604"/>
      <c r="BA922" s="604"/>
      <c r="BB922" s="604"/>
      <c r="BC922" s="604"/>
      <c r="BD922" s="604"/>
      <c r="BE922" s="604"/>
      <c r="BF922" s="604"/>
      <c r="BG922" s="604"/>
      <c r="BH922" s="604"/>
      <c r="BI922" s="604"/>
      <c r="BJ922" s="604"/>
      <c r="BK922" s="604"/>
      <c r="BL922" s="604"/>
      <c r="BM922" s="604"/>
      <c r="BN922" s="604"/>
      <c r="BO922" s="604"/>
    </row>
    <row r="923" spans="1:67" s="70" customFormat="1" ht="17.25" customHeight="1" hidden="1">
      <c r="A923" s="533"/>
      <c r="B923" s="70" t="s">
        <v>757</v>
      </c>
      <c r="T923" s="526"/>
      <c r="U923" s="103"/>
      <c r="V923" s="527"/>
      <c r="AK923" s="600"/>
      <c r="AL923" s="600"/>
      <c r="AM923" s="600"/>
      <c r="AN923" s="600"/>
      <c r="AO923" s="600"/>
      <c r="AP923" s="600"/>
      <c r="AQ923" s="600"/>
      <c r="AR923" s="600"/>
      <c r="AS923" s="600"/>
      <c r="AT923" s="600"/>
      <c r="AU923" s="600"/>
      <c r="AV923" s="600"/>
      <c r="AW923" s="600"/>
      <c r="AX923" s="600"/>
      <c r="AY923" s="600"/>
      <c r="AZ923" s="600"/>
      <c r="BA923" s="600"/>
      <c r="BB923" s="600"/>
      <c r="BC923" s="600"/>
      <c r="BD923" s="600"/>
      <c r="BE923" s="600"/>
      <c r="BF923" s="600"/>
      <c r="BG923" s="600"/>
      <c r="BH923" s="600"/>
      <c r="BI923" s="600"/>
      <c r="BJ923" s="600"/>
      <c r="BK923" s="600"/>
      <c r="BL923" s="600"/>
      <c r="BM923" s="600"/>
      <c r="BN923" s="600"/>
      <c r="BO923" s="600"/>
    </row>
    <row r="924" spans="1:67" s="70" customFormat="1" ht="17.25" customHeight="1" hidden="1">
      <c r="A924" s="533"/>
      <c r="B924" s="70" t="s">
        <v>758</v>
      </c>
      <c r="T924" s="526"/>
      <c r="U924" s="103"/>
      <c r="V924" s="527"/>
      <c r="AK924" s="600"/>
      <c r="AL924" s="600"/>
      <c r="AM924" s="600"/>
      <c r="AN924" s="600"/>
      <c r="AO924" s="600"/>
      <c r="AP924" s="600"/>
      <c r="AQ924" s="600"/>
      <c r="AR924" s="600"/>
      <c r="AS924" s="600"/>
      <c r="AT924" s="600"/>
      <c r="AU924" s="600"/>
      <c r="AV924" s="600"/>
      <c r="AW924" s="600"/>
      <c r="AX924" s="600"/>
      <c r="AY924" s="600"/>
      <c r="AZ924" s="600"/>
      <c r="BA924" s="600"/>
      <c r="BB924" s="600"/>
      <c r="BC924" s="600"/>
      <c r="BD924" s="600"/>
      <c r="BE924" s="600"/>
      <c r="BF924" s="600"/>
      <c r="BG924" s="600"/>
      <c r="BH924" s="600"/>
      <c r="BI924" s="600"/>
      <c r="BJ924" s="600"/>
      <c r="BK924" s="600"/>
      <c r="BL924" s="600"/>
      <c r="BM924" s="600"/>
      <c r="BN924" s="600"/>
      <c r="BO924" s="600"/>
    </row>
    <row r="925" spans="1:67" s="70" customFormat="1" ht="17.25" customHeight="1" hidden="1">
      <c r="A925" s="533"/>
      <c r="T925" s="526"/>
      <c r="U925" s="103"/>
      <c r="V925" s="527"/>
      <c r="AK925" s="600"/>
      <c r="AL925" s="600"/>
      <c r="AM925" s="600"/>
      <c r="AN925" s="600"/>
      <c r="AO925" s="600"/>
      <c r="AP925" s="600"/>
      <c r="AQ925" s="600"/>
      <c r="AR925" s="600"/>
      <c r="AS925" s="600"/>
      <c r="AT925" s="600"/>
      <c r="AU925" s="600"/>
      <c r="AV925" s="600"/>
      <c r="AW925" s="600"/>
      <c r="AX925" s="600"/>
      <c r="AY925" s="600"/>
      <c r="AZ925" s="600"/>
      <c r="BA925" s="600"/>
      <c r="BB925" s="600"/>
      <c r="BC925" s="600"/>
      <c r="BD925" s="600"/>
      <c r="BE925" s="600"/>
      <c r="BF925" s="600"/>
      <c r="BG925" s="600"/>
      <c r="BH925" s="600"/>
      <c r="BI925" s="600"/>
      <c r="BJ925" s="600"/>
      <c r="BK925" s="600"/>
      <c r="BL925" s="600"/>
      <c r="BM925" s="600"/>
      <c r="BN925" s="600"/>
      <c r="BO925" s="600"/>
    </row>
    <row r="926" spans="1:67" s="149" customFormat="1" ht="17.25" customHeight="1" hidden="1">
      <c r="A926" s="512" t="s">
        <v>391</v>
      </c>
      <c r="B926" s="511" t="s">
        <v>759</v>
      </c>
      <c r="T926" s="504"/>
      <c r="U926" s="118"/>
      <c r="V926" s="148"/>
      <c r="AK926" s="123"/>
      <c r="AL926" s="123"/>
      <c r="AM926" s="123"/>
      <c r="AN926" s="123"/>
      <c r="AO926" s="123"/>
      <c r="AP926" s="123"/>
      <c r="AQ926" s="123"/>
      <c r="AR926" s="123"/>
      <c r="AS926" s="123"/>
      <c r="AT926" s="123"/>
      <c r="AU926" s="123"/>
      <c r="AV926" s="123"/>
      <c r="AW926" s="123"/>
      <c r="AX926" s="123"/>
      <c r="AY926" s="123"/>
      <c r="AZ926" s="123"/>
      <c r="BA926" s="123"/>
      <c r="BB926" s="123"/>
      <c r="BC926" s="123"/>
      <c r="BD926" s="123"/>
      <c r="BE926" s="123"/>
      <c r="BF926" s="123"/>
      <c r="BG926" s="123"/>
      <c r="BH926" s="123"/>
      <c r="BI926" s="123"/>
      <c r="BJ926" s="123"/>
      <c r="BK926" s="123"/>
      <c r="BL926" s="123"/>
      <c r="BM926" s="123"/>
      <c r="BN926" s="123"/>
      <c r="BO926" s="123"/>
    </row>
    <row r="927" spans="1:67" s="149" customFormat="1" ht="17.25" customHeight="1" hidden="1">
      <c r="A927" s="161">
        <v>1</v>
      </c>
      <c r="B927" s="511" t="s">
        <v>760</v>
      </c>
      <c r="T927" s="504"/>
      <c r="U927" s="118"/>
      <c r="V927" s="148"/>
      <c r="AK927" s="123"/>
      <c r="AL927" s="123"/>
      <c r="AM927" s="123"/>
      <c r="AN927" s="123"/>
      <c r="AO927" s="123"/>
      <c r="AP927" s="123"/>
      <c r="AQ927" s="123"/>
      <c r="AR927" s="123"/>
      <c r="AS927" s="123"/>
      <c r="AT927" s="123"/>
      <c r="AU927" s="123"/>
      <c r="AV927" s="123"/>
      <c r="AW927" s="123"/>
      <c r="AX927" s="123"/>
      <c r="AY927" s="123"/>
      <c r="AZ927" s="123"/>
      <c r="BA927" s="123"/>
      <c r="BB927" s="123"/>
      <c r="BC927" s="123"/>
      <c r="BD927" s="123"/>
      <c r="BE927" s="123"/>
      <c r="BF927" s="123"/>
      <c r="BG927" s="123"/>
      <c r="BH927" s="123"/>
      <c r="BI927" s="123"/>
      <c r="BJ927" s="123"/>
      <c r="BK927" s="123"/>
      <c r="BL927" s="123"/>
      <c r="BM927" s="123"/>
      <c r="BN927" s="123"/>
      <c r="BO927" s="123"/>
    </row>
    <row r="928" spans="1:67" s="149" customFormat="1" ht="17.25" customHeight="1" hidden="1">
      <c r="A928" s="161">
        <v>2</v>
      </c>
      <c r="B928" s="511" t="s">
        <v>761</v>
      </c>
      <c r="T928" s="504"/>
      <c r="U928" s="118"/>
      <c r="V928" s="148"/>
      <c r="AK928" s="123"/>
      <c r="AL928" s="123"/>
      <c r="AM928" s="123"/>
      <c r="AN928" s="123"/>
      <c r="AO928" s="123"/>
      <c r="AP928" s="123"/>
      <c r="AQ928" s="123"/>
      <c r="AR928" s="123"/>
      <c r="AS928" s="123"/>
      <c r="AT928" s="123"/>
      <c r="AU928" s="123"/>
      <c r="AV928" s="123"/>
      <c r="AW928" s="123"/>
      <c r="AX928" s="123"/>
      <c r="AY928" s="123"/>
      <c r="AZ928" s="123"/>
      <c r="BA928" s="123"/>
      <c r="BB928" s="123"/>
      <c r="BC928" s="123"/>
      <c r="BD928" s="123"/>
      <c r="BE928" s="123"/>
      <c r="BF928" s="123"/>
      <c r="BG928" s="123"/>
      <c r="BH928" s="123"/>
      <c r="BI928" s="123"/>
      <c r="BJ928" s="123"/>
      <c r="BK928" s="123"/>
      <c r="BL928" s="123"/>
      <c r="BM928" s="123"/>
      <c r="BN928" s="123"/>
      <c r="BO928" s="123"/>
    </row>
    <row r="929" spans="1:67" s="149" customFormat="1" ht="17.25" customHeight="1" hidden="1">
      <c r="A929" s="161">
        <v>3</v>
      </c>
      <c r="B929" s="511" t="s">
        <v>762</v>
      </c>
      <c r="T929" s="504"/>
      <c r="U929" s="118"/>
      <c r="V929" s="148"/>
      <c r="AK929" s="123"/>
      <c r="AL929" s="123"/>
      <c r="AM929" s="123"/>
      <c r="AN929" s="123"/>
      <c r="AO929" s="123"/>
      <c r="AP929" s="123"/>
      <c r="AQ929" s="123"/>
      <c r="AR929" s="123"/>
      <c r="AS929" s="123"/>
      <c r="AT929" s="123"/>
      <c r="AU929" s="123"/>
      <c r="AV929" s="123"/>
      <c r="AW929" s="123"/>
      <c r="AX929" s="123"/>
      <c r="AY929" s="123"/>
      <c r="AZ929" s="123"/>
      <c r="BA929" s="123"/>
      <c r="BB929" s="123"/>
      <c r="BC929" s="123"/>
      <c r="BD929" s="123"/>
      <c r="BE929" s="123"/>
      <c r="BF929" s="123"/>
      <c r="BG929" s="123"/>
      <c r="BH929" s="123"/>
      <c r="BI929" s="123"/>
      <c r="BJ929" s="123"/>
      <c r="BK929" s="123"/>
      <c r="BL929" s="123"/>
      <c r="BM929" s="123"/>
      <c r="BN929" s="123"/>
      <c r="BO929" s="123"/>
    </row>
    <row r="930" spans="1:67" s="70" customFormat="1" ht="17.25" customHeight="1" hidden="1">
      <c r="A930" s="533"/>
      <c r="T930" s="526"/>
      <c r="U930" s="103"/>
      <c r="V930" s="527"/>
      <c r="AK930" s="600"/>
      <c r="AL930" s="600"/>
      <c r="AM930" s="600"/>
      <c r="AN930" s="600"/>
      <c r="AO930" s="600"/>
      <c r="AP930" s="600"/>
      <c r="AQ930" s="600"/>
      <c r="AR930" s="600"/>
      <c r="AS930" s="600"/>
      <c r="AT930" s="600"/>
      <c r="AU930" s="600"/>
      <c r="AV930" s="600"/>
      <c r="AW930" s="600"/>
      <c r="AX930" s="600"/>
      <c r="AY930" s="600"/>
      <c r="AZ930" s="600"/>
      <c r="BA930" s="600"/>
      <c r="BB930" s="600"/>
      <c r="BC930" s="600"/>
      <c r="BD930" s="600"/>
      <c r="BE930" s="600"/>
      <c r="BF930" s="600"/>
      <c r="BG930" s="600"/>
      <c r="BH930" s="600"/>
      <c r="BI930" s="600"/>
      <c r="BJ930" s="600"/>
      <c r="BK930" s="600"/>
      <c r="BL930" s="600"/>
      <c r="BM930" s="600"/>
      <c r="BN930" s="600"/>
      <c r="BO930" s="600"/>
    </row>
    <row r="931" spans="1:67" s="70" customFormat="1" ht="17.25" customHeight="1" hidden="1">
      <c r="A931" s="533"/>
      <c r="T931" s="526"/>
      <c r="U931" s="103"/>
      <c r="V931" s="527"/>
      <c r="AK931" s="600"/>
      <c r="AL931" s="600"/>
      <c r="AM931" s="600"/>
      <c r="AN931" s="600"/>
      <c r="AO931" s="600"/>
      <c r="AP931" s="600"/>
      <c r="AQ931" s="600"/>
      <c r="AR931" s="600"/>
      <c r="AS931" s="600"/>
      <c r="AT931" s="600"/>
      <c r="AU931" s="600"/>
      <c r="AV931" s="600"/>
      <c r="AW931" s="600"/>
      <c r="AX931" s="600"/>
      <c r="AY931" s="600"/>
      <c r="AZ931" s="600"/>
      <c r="BA931" s="600"/>
      <c r="BB931" s="600"/>
      <c r="BC931" s="600"/>
      <c r="BD931" s="600"/>
      <c r="BE931" s="600"/>
      <c r="BF931" s="600"/>
      <c r="BG931" s="600"/>
      <c r="BH931" s="600"/>
      <c r="BI931" s="600"/>
      <c r="BJ931" s="600"/>
      <c r="BK931" s="600"/>
      <c r="BL931" s="600"/>
      <c r="BM931" s="600"/>
      <c r="BN931" s="600"/>
      <c r="BO931" s="600"/>
    </row>
    <row r="932" spans="1:67" s="578" customFormat="1" ht="17.25" customHeight="1" hidden="1">
      <c r="A932" s="577"/>
      <c r="B932" s="511" t="s">
        <v>430</v>
      </c>
      <c r="E932" s="1396" t="s">
        <v>431</v>
      </c>
      <c r="F932" s="1397"/>
      <c r="G932" s="1397"/>
      <c r="H932" s="1397"/>
      <c r="I932" s="1396" t="s">
        <v>763</v>
      </c>
      <c r="J932" s="1397"/>
      <c r="K932" s="1397"/>
      <c r="L932" s="1397"/>
      <c r="M932" s="1397"/>
      <c r="N932" s="1397"/>
      <c r="O932" s="1397"/>
      <c r="P932" s="1397"/>
      <c r="Q932" s="1397"/>
      <c r="R932" s="1397"/>
      <c r="S932" s="1397"/>
      <c r="T932" s="579"/>
      <c r="U932" s="580"/>
      <c r="V932" s="581"/>
      <c r="AK932" s="605"/>
      <c r="AL932" s="605"/>
      <c r="AM932" s="605"/>
      <c r="AN932" s="605"/>
      <c r="AO932" s="605"/>
      <c r="AP932" s="605"/>
      <c r="AQ932" s="605"/>
      <c r="AR932" s="605"/>
      <c r="AS932" s="605"/>
      <c r="AT932" s="605"/>
      <c r="AU932" s="605"/>
      <c r="AV932" s="605"/>
      <c r="AW932" s="605"/>
      <c r="AX932" s="605"/>
      <c r="AY932" s="605"/>
      <c r="AZ932" s="605"/>
      <c r="BA932" s="605"/>
      <c r="BB932" s="605"/>
      <c r="BC932" s="605"/>
      <c r="BD932" s="605"/>
      <c r="BE932" s="605"/>
      <c r="BF932" s="605"/>
      <c r="BG932" s="605"/>
      <c r="BH932" s="605"/>
      <c r="BI932" s="605"/>
      <c r="BJ932" s="605"/>
      <c r="BK932" s="605"/>
      <c r="BL932" s="605"/>
      <c r="BM932" s="605"/>
      <c r="BN932" s="605"/>
      <c r="BO932" s="605"/>
    </row>
    <row r="933" spans="1:67" s="70" customFormat="1" ht="17.25" customHeight="1" hidden="1">
      <c r="A933" s="533"/>
      <c r="T933" s="526"/>
      <c r="U933" s="103"/>
      <c r="V933" s="527"/>
      <c r="AK933" s="600"/>
      <c r="AL933" s="600"/>
      <c r="AM933" s="600"/>
      <c r="AN933" s="600"/>
      <c r="AO933" s="600"/>
      <c r="AP933" s="600"/>
      <c r="AQ933" s="600"/>
      <c r="AR933" s="600"/>
      <c r="AS933" s="600"/>
      <c r="AT933" s="600"/>
      <c r="AU933" s="600"/>
      <c r="AV933" s="600"/>
      <c r="AW933" s="600"/>
      <c r="AX933" s="600"/>
      <c r="AY933" s="600"/>
      <c r="AZ933" s="600"/>
      <c r="BA933" s="600"/>
      <c r="BB933" s="600"/>
      <c r="BC933" s="600"/>
      <c r="BD933" s="600"/>
      <c r="BE933" s="600"/>
      <c r="BF933" s="600"/>
      <c r="BG933" s="600"/>
      <c r="BH933" s="600"/>
      <c r="BI933" s="600"/>
      <c r="BJ933" s="600"/>
      <c r="BK933" s="600"/>
      <c r="BL933" s="600"/>
      <c r="BM933" s="600"/>
      <c r="BN933" s="600"/>
      <c r="BO933" s="600"/>
    </row>
    <row r="934" spans="1:67" s="70" customFormat="1" ht="17.25" customHeight="1" hidden="1">
      <c r="A934" s="533"/>
      <c r="T934" s="526"/>
      <c r="U934" s="103"/>
      <c r="V934" s="527"/>
      <c r="AK934" s="600"/>
      <c r="AL934" s="600"/>
      <c r="AM934" s="600"/>
      <c r="AN934" s="600"/>
      <c r="AO934" s="600"/>
      <c r="AP934" s="600"/>
      <c r="AQ934" s="600"/>
      <c r="AR934" s="600"/>
      <c r="AS934" s="600"/>
      <c r="AT934" s="600"/>
      <c r="AU934" s="600"/>
      <c r="AV934" s="600"/>
      <c r="AW934" s="600"/>
      <c r="AX934" s="600"/>
      <c r="AY934" s="600"/>
      <c r="AZ934" s="600"/>
      <c r="BA934" s="600"/>
      <c r="BB934" s="600"/>
      <c r="BC934" s="600"/>
      <c r="BD934" s="600"/>
      <c r="BE934" s="600"/>
      <c r="BF934" s="600"/>
      <c r="BG934" s="600"/>
      <c r="BH934" s="600"/>
      <c r="BI934" s="600"/>
      <c r="BJ934" s="600"/>
      <c r="BK934" s="600"/>
      <c r="BL934" s="600"/>
      <c r="BM934" s="600"/>
      <c r="BN934" s="600"/>
      <c r="BO934" s="600"/>
    </row>
    <row r="935" spans="1:67" s="70" customFormat="1" ht="17.25" customHeight="1" hidden="1">
      <c r="A935" s="533"/>
      <c r="T935" s="526"/>
      <c r="U935" s="103"/>
      <c r="V935" s="527"/>
      <c r="AK935" s="600"/>
      <c r="AL935" s="600"/>
      <c r="AM935" s="600"/>
      <c r="AN935" s="600"/>
      <c r="AO935" s="600"/>
      <c r="AP935" s="600"/>
      <c r="AQ935" s="600"/>
      <c r="AR935" s="600"/>
      <c r="AS935" s="600"/>
      <c r="AT935" s="600"/>
      <c r="AU935" s="600"/>
      <c r="AV935" s="600"/>
      <c r="AW935" s="600"/>
      <c r="AX935" s="600"/>
      <c r="AY935" s="600"/>
      <c r="AZ935" s="600"/>
      <c r="BA935" s="600"/>
      <c r="BB935" s="600"/>
      <c r="BC935" s="600"/>
      <c r="BD935" s="600"/>
      <c r="BE935" s="600"/>
      <c r="BF935" s="600"/>
      <c r="BG935" s="600"/>
      <c r="BH935" s="600"/>
      <c r="BI935" s="600"/>
      <c r="BJ935" s="600"/>
      <c r="BK935" s="600"/>
      <c r="BL935" s="600"/>
      <c r="BM935" s="600"/>
      <c r="BN935" s="600"/>
      <c r="BO935" s="600"/>
    </row>
    <row r="936" spans="1:67" s="70" customFormat="1" ht="17.25" customHeight="1" hidden="1">
      <c r="A936" s="533"/>
      <c r="T936" s="526"/>
      <c r="U936" s="103"/>
      <c r="V936" s="527"/>
      <c r="AK936" s="600"/>
      <c r="AL936" s="600"/>
      <c r="AM936" s="600"/>
      <c r="AN936" s="600"/>
      <c r="AO936" s="600"/>
      <c r="AP936" s="600"/>
      <c r="AQ936" s="600"/>
      <c r="AR936" s="600"/>
      <c r="AS936" s="600"/>
      <c r="AT936" s="600"/>
      <c r="AU936" s="600"/>
      <c r="AV936" s="600"/>
      <c r="AW936" s="600"/>
      <c r="AX936" s="600"/>
      <c r="AY936" s="600"/>
      <c r="AZ936" s="600"/>
      <c r="BA936" s="600"/>
      <c r="BB936" s="600"/>
      <c r="BC936" s="600"/>
      <c r="BD936" s="600"/>
      <c r="BE936" s="600"/>
      <c r="BF936" s="600"/>
      <c r="BG936" s="600"/>
      <c r="BH936" s="600"/>
      <c r="BI936" s="600"/>
      <c r="BJ936" s="600"/>
      <c r="BK936" s="600"/>
      <c r="BL936" s="600"/>
      <c r="BM936" s="600"/>
      <c r="BN936" s="600"/>
      <c r="BO936" s="600"/>
    </row>
    <row r="937" spans="1:67" s="70" customFormat="1" ht="17.25" customHeight="1" hidden="1">
      <c r="A937" s="533"/>
      <c r="T937" s="526"/>
      <c r="U937" s="103"/>
      <c r="V937" s="527"/>
      <c r="AK937" s="600"/>
      <c r="AL937" s="600"/>
      <c r="AM937" s="600"/>
      <c r="AN937" s="600"/>
      <c r="AO937" s="600"/>
      <c r="AP937" s="600"/>
      <c r="AQ937" s="600"/>
      <c r="AR937" s="600"/>
      <c r="AS937" s="600"/>
      <c r="AT937" s="600"/>
      <c r="AU937" s="600"/>
      <c r="AV937" s="600"/>
      <c r="AW937" s="600"/>
      <c r="AX937" s="600"/>
      <c r="AY937" s="600"/>
      <c r="AZ937" s="600"/>
      <c r="BA937" s="600"/>
      <c r="BB937" s="600"/>
      <c r="BC937" s="600"/>
      <c r="BD937" s="600"/>
      <c r="BE937" s="600"/>
      <c r="BF937" s="600"/>
      <c r="BG937" s="600"/>
      <c r="BH937" s="600"/>
      <c r="BI937" s="600"/>
      <c r="BJ937" s="600"/>
      <c r="BK937" s="600"/>
      <c r="BL937" s="600"/>
      <c r="BM937" s="600"/>
      <c r="BN937" s="600"/>
      <c r="BO937" s="600"/>
    </row>
    <row r="938" spans="1:67" s="583" customFormat="1" ht="17.25" customHeight="1" hidden="1">
      <c r="A938" s="582"/>
      <c r="B938" s="1645" t="s">
        <v>434</v>
      </c>
      <c r="C938" s="1646"/>
      <c r="E938" s="1645" t="s">
        <v>764</v>
      </c>
      <c r="F938" s="1646"/>
      <c r="G938" s="1646"/>
      <c r="H938" s="1646"/>
      <c r="T938" s="584"/>
      <c r="U938" s="585"/>
      <c r="V938" s="586"/>
      <c r="AK938" s="606"/>
      <c r="AL938" s="606"/>
      <c r="AM938" s="606"/>
      <c r="AN938" s="606"/>
      <c r="AO938" s="606"/>
      <c r="AP938" s="606"/>
      <c r="AQ938" s="606"/>
      <c r="AR938" s="606"/>
      <c r="AS938" s="606"/>
      <c r="AT938" s="606"/>
      <c r="AU938" s="606"/>
      <c r="AV938" s="606"/>
      <c r="AW938" s="606"/>
      <c r="AX938" s="606"/>
      <c r="AY938" s="606"/>
      <c r="AZ938" s="606"/>
      <c r="BA938" s="606"/>
      <c r="BB938" s="606"/>
      <c r="BC938" s="606"/>
      <c r="BD938" s="606"/>
      <c r="BE938" s="606"/>
      <c r="BF938" s="606"/>
      <c r="BG938" s="606"/>
      <c r="BH938" s="606"/>
      <c r="BI938" s="606"/>
      <c r="BJ938" s="606"/>
      <c r="BK938" s="606"/>
      <c r="BL938" s="606"/>
      <c r="BM938" s="606"/>
      <c r="BN938" s="606"/>
      <c r="BO938" s="606"/>
    </row>
    <row r="939" spans="1:67" s="70" customFormat="1" ht="17.25" customHeight="1" hidden="1">
      <c r="A939" s="533"/>
      <c r="B939" s="1646"/>
      <c r="C939" s="1646"/>
      <c r="E939" s="1646"/>
      <c r="F939" s="1646"/>
      <c r="G939" s="1646"/>
      <c r="H939" s="1646"/>
      <c r="T939" s="526"/>
      <c r="U939" s="103"/>
      <c r="V939" s="527"/>
      <c r="AK939" s="600"/>
      <c r="AL939" s="600"/>
      <c r="AM939" s="600"/>
      <c r="AN939" s="600"/>
      <c r="AO939" s="600"/>
      <c r="AP939" s="600"/>
      <c r="AQ939" s="600"/>
      <c r="AR939" s="600"/>
      <c r="AS939" s="600"/>
      <c r="AT939" s="600"/>
      <c r="AU939" s="600"/>
      <c r="AV939" s="600"/>
      <c r="AW939" s="600"/>
      <c r="AX939" s="600"/>
      <c r="AY939" s="600"/>
      <c r="AZ939" s="600"/>
      <c r="BA939" s="600"/>
      <c r="BB939" s="600"/>
      <c r="BC939" s="600"/>
      <c r="BD939" s="600"/>
      <c r="BE939" s="600"/>
      <c r="BF939" s="600"/>
      <c r="BG939" s="600"/>
      <c r="BH939" s="600"/>
      <c r="BI939" s="600"/>
      <c r="BJ939" s="600"/>
      <c r="BK939" s="600"/>
      <c r="BL939" s="600"/>
      <c r="BM939" s="600"/>
      <c r="BN939" s="600"/>
      <c r="BO939" s="600"/>
    </row>
    <row r="940" spans="1:67" s="70" customFormat="1" ht="17.25" customHeight="1" hidden="1">
      <c r="A940" s="533"/>
      <c r="T940" s="526"/>
      <c r="U940" s="103"/>
      <c r="V940" s="527"/>
      <c r="AK940" s="600"/>
      <c r="AL940" s="600"/>
      <c r="AM940" s="600"/>
      <c r="AN940" s="600"/>
      <c r="AO940" s="600"/>
      <c r="AP940" s="600"/>
      <c r="AQ940" s="600"/>
      <c r="AR940" s="600"/>
      <c r="AS940" s="600"/>
      <c r="AT940" s="600"/>
      <c r="AU940" s="600"/>
      <c r="AV940" s="600"/>
      <c r="AW940" s="600"/>
      <c r="AX940" s="600"/>
      <c r="AY940" s="600"/>
      <c r="AZ940" s="600"/>
      <c r="BA940" s="600"/>
      <c r="BB940" s="600"/>
      <c r="BC940" s="600"/>
      <c r="BD940" s="600"/>
      <c r="BE940" s="600"/>
      <c r="BF940" s="600"/>
      <c r="BG940" s="600"/>
      <c r="BH940" s="600"/>
      <c r="BI940" s="600"/>
      <c r="BJ940" s="600"/>
      <c r="BK940" s="600"/>
      <c r="BL940" s="600"/>
      <c r="BM940" s="600"/>
      <c r="BN940" s="600"/>
      <c r="BO940" s="600"/>
    </row>
    <row r="941" spans="1:67" s="70" customFormat="1" ht="17.25" customHeight="1" hidden="1">
      <c r="A941" s="533"/>
      <c r="T941" s="526"/>
      <c r="U941" s="103"/>
      <c r="V941" s="527"/>
      <c r="AK941" s="600"/>
      <c r="AL941" s="600"/>
      <c r="AM941" s="600"/>
      <c r="AN941" s="600"/>
      <c r="AO941" s="600"/>
      <c r="AP941" s="600"/>
      <c r="AQ941" s="600"/>
      <c r="AR941" s="600"/>
      <c r="AS941" s="600"/>
      <c r="AT941" s="600"/>
      <c r="AU941" s="600"/>
      <c r="AV941" s="600"/>
      <c r="AW941" s="600"/>
      <c r="AX941" s="600"/>
      <c r="AY941" s="600"/>
      <c r="AZ941" s="600"/>
      <c r="BA941" s="600"/>
      <c r="BB941" s="600"/>
      <c r="BC941" s="600"/>
      <c r="BD941" s="600"/>
      <c r="BE941" s="600"/>
      <c r="BF941" s="600"/>
      <c r="BG941" s="600"/>
      <c r="BH941" s="600"/>
      <c r="BI941" s="600"/>
      <c r="BJ941" s="600"/>
      <c r="BK941" s="600"/>
      <c r="BL941" s="600"/>
      <c r="BM941" s="600"/>
      <c r="BN941" s="600"/>
      <c r="BO941" s="600"/>
    </row>
    <row r="942" spans="1:67" s="70" customFormat="1" ht="17.25" customHeight="1" hidden="1">
      <c r="A942" s="533"/>
      <c r="T942" s="526"/>
      <c r="U942" s="103"/>
      <c r="V942" s="527"/>
      <c r="AK942" s="600"/>
      <c r="AL942" s="600"/>
      <c r="AM942" s="600"/>
      <c r="AN942" s="600"/>
      <c r="AO942" s="600"/>
      <c r="AP942" s="600"/>
      <c r="AQ942" s="600"/>
      <c r="AR942" s="600"/>
      <c r="AS942" s="600"/>
      <c r="AT942" s="600"/>
      <c r="AU942" s="600"/>
      <c r="AV942" s="600"/>
      <c r="AW942" s="600"/>
      <c r="AX942" s="600"/>
      <c r="AY942" s="600"/>
      <c r="AZ942" s="600"/>
      <c r="BA942" s="600"/>
      <c r="BB942" s="600"/>
      <c r="BC942" s="600"/>
      <c r="BD942" s="600"/>
      <c r="BE942" s="600"/>
      <c r="BF942" s="600"/>
      <c r="BG942" s="600"/>
      <c r="BH942" s="600"/>
      <c r="BI942" s="600"/>
      <c r="BJ942" s="600"/>
      <c r="BK942" s="600"/>
      <c r="BL942" s="600"/>
      <c r="BM942" s="600"/>
      <c r="BN942" s="600"/>
      <c r="BO942" s="600"/>
    </row>
    <row r="943" spans="1:67" s="70" customFormat="1" ht="17.25" customHeight="1" hidden="1">
      <c r="A943" s="533"/>
      <c r="T943" s="526"/>
      <c r="U943" s="103"/>
      <c r="V943" s="527"/>
      <c r="AK943" s="600"/>
      <c r="AL943" s="600"/>
      <c r="AM943" s="600"/>
      <c r="AN943" s="600"/>
      <c r="AO943" s="600"/>
      <c r="AP943" s="600"/>
      <c r="AQ943" s="600"/>
      <c r="AR943" s="600"/>
      <c r="AS943" s="600"/>
      <c r="AT943" s="600"/>
      <c r="AU943" s="600"/>
      <c r="AV943" s="600"/>
      <c r="AW943" s="600"/>
      <c r="AX943" s="600"/>
      <c r="AY943" s="600"/>
      <c r="AZ943" s="600"/>
      <c r="BA943" s="600"/>
      <c r="BB943" s="600"/>
      <c r="BC943" s="600"/>
      <c r="BD943" s="600"/>
      <c r="BE943" s="600"/>
      <c r="BF943" s="600"/>
      <c r="BG943" s="600"/>
      <c r="BH943" s="600"/>
      <c r="BI943" s="600"/>
      <c r="BJ943" s="600"/>
      <c r="BK943" s="600"/>
      <c r="BL943" s="600"/>
      <c r="BM943" s="600"/>
      <c r="BN943" s="600"/>
      <c r="BO943" s="600"/>
    </row>
    <row r="944" spans="1:67" s="70" customFormat="1" ht="17.25" customHeight="1" hidden="1">
      <c r="A944" s="533"/>
      <c r="T944" s="526"/>
      <c r="U944" s="103"/>
      <c r="V944" s="527"/>
      <c r="AK944" s="600"/>
      <c r="AL944" s="600"/>
      <c r="AM944" s="600"/>
      <c r="AN944" s="600"/>
      <c r="AO944" s="600"/>
      <c r="AP944" s="600"/>
      <c r="AQ944" s="600"/>
      <c r="AR944" s="600"/>
      <c r="AS944" s="600"/>
      <c r="AT944" s="600"/>
      <c r="AU944" s="600"/>
      <c r="AV944" s="600"/>
      <c r="AW944" s="600"/>
      <c r="AX944" s="600"/>
      <c r="AY944" s="600"/>
      <c r="AZ944" s="600"/>
      <c r="BA944" s="600"/>
      <c r="BB944" s="600"/>
      <c r="BC944" s="600"/>
      <c r="BD944" s="600"/>
      <c r="BE944" s="600"/>
      <c r="BF944" s="600"/>
      <c r="BG944" s="600"/>
      <c r="BH944" s="600"/>
      <c r="BI944" s="600"/>
      <c r="BJ944" s="600"/>
      <c r="BK944" s="600"/>
      <c r="BL944" s="600"/>
      <c r="BM944" s="600"/>
      <c r="BN944" s="600"/>
      <c r="BO944" s="600"/>
    </row>
    <row r="945" spans="1:67" s="70" customFormat="1" ht="17.25" customHeight="1" hidden="1">
      <c r="A945" s="533"/>
      <c r="T945" s="526"/>
      <c r="U945" s="103"/>
      <c r="V945" s="527"/>
      <c r="AK945" s="600"/>
      <c r="AL945" s="600"/>
      <c r="AM945" s="600"/>
      <c r="AN945" s="600"/>
      <c r="AO945" s="600"/>
      <c r="AP945" s="600"/>
      <c r="AQ945" s="600"/>
      <c r="AR945" s="600"/>
      <c r="AS945" s="600"/>
      <c r="AT945" s="600"/>
      <c r="AU945" s="600"/>
      <c r="AV945" s="600"/>
      <c r="AW945" s="600"/>
      <c r="AX945" s="600"/>
      <c r="AY945" s="600"/>
      <c r="AZ945" s="600"/>
      <c r="BA945" s="600"/>
      <c r="BB945" s="600"/>
      <c r="BC945" s="600"/>
      <c r="BD945" s="600"/>
      <c r="BE945" s="600"/>
      <c r="BF945" s="600"/>
      <c r="BG945" s="600"/>
      <c r="BH945" s="600"/>
      <c r="BI945" s="600"/>
      <c r="BJ945" s="600"/>
      <c r="BK945" s="600"/>
      <c r="BL945" s="600"/>
      <c r="BM945" s="600"/>
      <c r="BN945" s="600"/>
      <c r="BO945" s="600"/>
    </row>
    <row r="946" spans="1:67" s="70" customFormat="1" ht="17.25" customHeight="1" hidden="1">
      <c r="A946" s="533"/>
      <c r="T946" s="526"/>
      <c r="U946" s="103"/>
      <c r="V946" s="527"/>
      <c r="AK946" s="600"/>
      <c r="AL946" s="600"/>
      <c r="AM946" s="600"/>
      <c r="AN946" s="600"/>
      <c r="AO946" s="600"/>
      <c r="AP946" s="600"/>
      <c r="AQ946" s="600"/>
      <c r="AR946" s="600"/>
      <c r="AS946" s="600"/>
      <c r="AT946" s="600"/>
      <c r="AU946" s="600"/>
      <c r="AV946" s="600"/>
      <c r="AW946" s="600"/>
      <c r="AX946" s="600"/>
      <c r="AY946" s="600"/>
      <c r="AZ946" s="600"/>
      <c r="BA946" s="600"/>
      <c r="BB946" s="600"/>
      <c r="BC946" s="600"/>
      <c r="BD946" s="600"/>
      <c r="BE946" s="600"/>
      <c r="BF946" s="600"/>
      <c r="BG946" s="600"/>
      <c r="BH946" s="600"/>
      <c r="BI946" s="600"/>
      <c r="BJ946" s="600"/>
      <c r="BK946" s="600"/>
      <c r="BL946" s="600"/>
      <c r="BM946" s="600"/>
      <c r="BN946" s="600"/>
      <c r="BO946" s="600"/>
    </row>
    <row r="947" spans="1:67" s="70" customFormat="1" ht="17.25" customHeight="1" hidden="1">
      <c r="A947" s="533"/>
      <c r="T947" s="526"/>
      <c r="U947" s="103"/>
      <c r="V947" s="527"/>
      <c r="AK947" s="600"/>
      <c r="AL947" s="600"/>
      <c r="AM947" s="600"/>
      <c r="AN947" s="600"/>
      <c r="AO947" s="600"/>
      <c r="AP947" s="600"/>
      <c r="AQ947" s="600"/>
      <c r="AR947" s="600"/>
      <c r="AS947" s="600"/>
      <c r="AT947" s="600"/>
      <c r="AU947" s="600"/>
      <c r="AV947" s="600"/>
      <c r="AW947" s="600"/>
      <c r="AX947" s="600"/>
      <c r="AY947" s="600"/>
      <c r="AZ947" s="600"/>
      <c r="BA947" s="600"/>
      <c r="BB947" s="600"/>
      <c r="BC947" s="600"/>
      <c r="BD947" s="600"/>
      <c r="BE947" s="600"/>
      <c r="BF947" s="600"/>
      <c r="BG947" s="600"/>
      <c r="BH947" s="600"/>
      <c r="BI947" s="600"/>
      <c r="BJ947" s="600"/>
      <c r="BK947" s="600"/>
      <c r="BL947" s="600"/>
      <c r="BM947" s="600"/>
      <c r="BN947" s="600"/>
      <c r="BO947" s="600"/>
    </row>
    <row r="948" spans="1:67" s="70" customFormat="1" ht="17.25" customHeight="1" hidden="1">
      <c r="A948" s="533"/>
      <c r="T948" s="526"/>
      <c r="U948" s="103"/>
      <c r="V948" s="527"/>
      <c r="AK948" s="600"/>
      <c r="AL948" s="600"/>
      <c r="AM948" s="600"/>
      <c r="AN948" s="600"/>
      <c r="AO948" s="600"/>
      <c r="AP948" s="600"/>
      <c r="AQ948" s="600"/>
      <c r="AR948" s="600"/>
      <c r="AS948" s="600"/>
      <c r="AT948" s="600"/>
      <c r="AU948" s="600"/>
      <c r="AV948" s="600"/>
      <c r="AW948" s="600"/>
      <c r="AX948" s="600"/>
      <c r="AY948" s="600"/>
      <c r="AZ948" s="600"/>
      <c r="BA948" s="600"/>
      <c r="BB948" s="600"/>
      <c r="BC948" s="600"/>
      <c r="BD948" s="600"/>
      <c r="BE948" s="600"/>
      <c r="BF948" s="600"/>
      <c r="BG948" s="600"/>
      <c r="BH948" s="600"/>
      <c r="BI948" s="600"/>
      <c r="BJ948" s="600"/>
      <c r="BK948" s="600"/>
      <c r="BL948" s="600"/>
      <c r="BM948" s="600"/>
      <c r="BN948" s="600"/>
      <c r="BO948" s="600"/>
    </row>
    <row r="949" spans="1:67" s="70" customFormat="1" ht="17.25" customHeight="1" hidden="1">
      <c r="A949" s="533"/>
      <c r="T949" s="526"/>
      <c r="U949" s="103"/>
      <c r="V949" s="527"/>
      <c r="AK949" s="600"/>
      <c r="AL949" s="600"/>
      <c r="AM949" s="600"/>
      <c r="AN949" s="600"/>
      <c r="AO949" s="600"/>
      <c r="AP949" s="600"/>
      <c r="AQ949" s="600"/>
      <c r="AR949" s="600"/>
      <c r="AS949" s="600"/>
      <c r="AT949" s="600"/>
      <c r="AU949" s="600"/>
      <c r="AV949" s="600"/>
      <c r="AW949" s="600"/>
      <c r="AX949" s="600"/>
      <c r="AY949" s="600"/>
      <c r="AZ949" s="600"/>
      <c r="BA949" s="600"/>
      <c r="BB949" s="600"/>
      <c r="BC949" s="600"/>
      <c r="BD949" s="600"/>
      <c r="BE949" s="600"/>
      <c r="BF949" s="600"/>
      <c r="BG949" s="600"/>
      <c r="BH949" s="600"/>
      <c r="BI949" s="600"/>
      <c r="BJ949" s="600"/>
      <c r="BK949" s="600"/>
      <c r="BL949" s="600"/>
      <c r="BM949" s="600"/>
      <c r="BN949" s="600"/>
      <c r="BO949" s="600"/>
    </row>
    <row r="950" spans="1:67" s="70" customFormat="1" ht="17.25" customHeight="1" hidden="1">
      <c r="A950" s="533"/>
      <c r="T950" s="526"/>
      <c r="U950" s="103"/>
      <c r="V950" s="527"/>
      <c r="AK950" s="600"/>
      <c r="AL950" s="600"/>
      <c r="AM950" s="600"/>
      <c r="AN950" s="600"/>
      <c r="AO950" s="600"/>
      <c r="AP950" s="600"/>
      <c r="AQ950" s="600"/>
      <c r="AR950" s="600"/>
      <c r="AS950" s="600"/>
      <c r="AT950" s="600"/>
      <c r="AU950" s="600"/>
      <c r="AV950" s="600"/>
      <c r="AW950" s="600"/>
      <c r="AX950" s="600"/>
      <c r="AY950" s="600"/>
      <c r="AZ950" s="600"/>
      <c r="BA950" s="600"/>
      <c r="BB950" s="600"/>
      <c r="BC950" s="600"/>
      <c r="BD950" s="600"/>
      <c r="BE950" s="600"/>
      <c r="BF950" s="600"/>
      <c r="BG950" s="600"/>
      <c r="BH950" s="600"/>
      <c r="BI950" s="600"/>
      <c r="BJ950" s="600"/>
      <c r="BK950" s="600"/>
      <c r="BL950" s="600"/>
      <c r="BM950" s="600"/>
      <c r="BN950" s="600"/>
      <c r="BO950" s="600"/>
    </row>
    <row r="951" spans="1:67" s="70" customFormat="1" ht="17.25" customHeight="1" hidden="1">
      <c r="A951" s="533"/>
      <c r="T951" s="526"/>
      <c r="U951" s="103"/>
      <c r="V951" s="527"/>
      <c r="AK951" s="600"/>
      <c r="AL951" s="600"/>
      <c r="AM951" s="600"/>
      <c r="AN951" s="600"/>
      <c r="AO951" s="600"/>
      <c r="AP951" s="600"/>
      <c r="AQ951" s="600"/>
      <c r="AR951" s="600"/>
      <c r="AS951" s="600"/>
      <c r="AT951" s="600"/>
      <c r="AU951" s="600"/>
      <c r="AV951" s="600"/>
      <c r="AW951" s="600"/>
      <c r="AX951" s="600"/>
      <c r="AY951" s="600"/>
      <c r="AZ951" s="600"/>
      <c r="BA951" s="600"/>
      <c r="BB951" s="600"/>
      <c r="BC951" s="600"/>
      <c r="BD951" s="600"/>
      <c r="BE951" s="600"/>
      <c r="BF951" s="600"/>
      <c r="BG951" s="600"/>
      <c r="BH951" s="600"/>
      <c r="BI951" s="600"/>
      <c r="BJ951" s="600"/>
      <c r="BK951" s="600"/>
      <c r="BL951" s="600"/>
      <c r="BM951" s="600"/>
      <c r="BN951" s="600"/>
      <c r="BO951" s="600"/>
    </row>
    <row r="952" spans="1:67" s="70" customFormat="1" ht="17.25" customHeight="1" hidden="1">
      <c r="A952" s="533"/>
      <c r="T952" s="526"/>
      <c r="U952" s="103"/>
      <c r="V952" s="527"/>
      <c r="AK952" s="600"/>
      <c r="AL952" s="600"/>
      <c r="AM952" s="600"/>
      <c r="AN952" s="600"/>
      <c r="AO952" s="600"/>
      <c r="AP952" s="600"/>
      <c r="AQ952" s="600"/>
      <c r="AR952" s="600"/>
      <c r="AS952" s="600"/>
      <c r="AT952" s="600"/>
      <c r="AU952" s="600"/>
      <c r="AV952" s="600"/>
      <c r="AW952" s="600"/>
      <c r="AX952" s="600"/>
      <c r="AY952" s="600"/>
      <c r="AZ952" s="600"/>
      <c r="BA952" s="600"/>
      <c r="BB952" s="600"/>
      <c r="BC952" s="600"/>
      <c r="BD952" s="600"/>
      <c r="BE952" s="600"/>
      <c r="BF952" s="600"/>
      <c r="BG952" s="600"/>
      <c r="BH952" s="600"/>
      <c r="BI952" s="600"/>
      <c r="BJ952" s="600"/>
      <c r="BK952" s="600"/>
      <c r="BL952" s="600"/>
      <c r="BM952" s="600"/>
      <c r="BN952" s="600"/>
      <c r="BO952" s="600"/>
    </row>
    <row r="953" spans="1:67" s="70" customFormat="1" ht="17.25" customHeight="1" hidden="1">
      <c r="A953" s="533"/>
      <c r="T953" s="526"/>
      <c r="U953" s="103"/>
      <c r="V953" s="527"/>
      <c r="AK953" s="600"/>
      <c r="AL953" s="600"/>
      <c r="AM953" s="600"/>
      <c r="AN953" s="600"/>
      <c r="AO953" s="600"/>
      <c r="AP953" s="600"/>
      <c r="AQ953" s="600"/>
      <c r="AR953" s="600"/>
      <c r="AS953" s="600"/>
      <c r="AT953" s="600"/>
      <c r="AU953" s="600"/>
      <c r="AV953" s="600"/>
      <c r="AW953" s="600"/>
      <c r="AX953" s="600"/>
      <c r="AY953" s="600"/>
      <c r="AZ953" s="600"/>
      <c r="BA953" s="600"/>
      <c r="BB953" s="600"/>
      <c r="BC953" s="600"/>
      <c r="BD953" s="600"/>
      <c r="BE953" s="600"/>
      <c r="BF953" s="600"/>
      <c r="BG953" s="600"/>
      <c r="BH953" s="600"/>
      <c r="BI953" s="600"/>
      <c r="BJ953" s="600"/>
      <c r="BK953" s="600"/>
      <c r="BL953" s="600"/>
      <c r="BM953" s="600"/>
      <c r="BN953" s="600"/>
      <c r="BO953" s="600"/>
    </row>
    <row r="954" spans="1:67" s="70" customFormat="1" ht="17.25" customHeight="1" hidden="1">
      <c r="A954" s="533"/>
      <c r="T954" s="526"/>
      <c r="U954" s="103"/>
      <c r="V954" s="527"/>
      <c r="AK954" s="600"/>
      <c r="AL954" s="600"/>
      <c r="AM954" s="600"/>
      <c r="AN954" s="600"/>
      <c r="AO954" s="600"/>
      <c r="AP954" s="600"/>
      <c r="AQ954" s="600"/>
      <c r="AR954" s="600"/>
      <c r="AS954" s="600"/>
      <c r="AT954" s="600"/>
      <c r="AU954" s="600"/>
      <c r="AV954" s="600"/>
      <c r="AW954" s="600"/>
      <c r="AX954" s="600"/>
      <c r="AY954" s="600"/>
      <c r="AZ954" s="600"/>
      <c r="BA954" s="600"/>
      <c r="BB954" s="600"/>
      <c r="BC954" s="600"/>
      <c r="BD954" s="600"/>
      <c r="BE954" s="600"/>
      <c r="BF954" s="600"/>
      <c r="BG954" s="600"/>
      <c r="BH954" s="600"/>
      <c r="BI954" s="600"/>
      <c r="BJ954" s="600"/>
      <c r="BK954" s="600"/>
      <c r="BL954" s="600"/>
      <c r="BM954" s="600"/>
      <c r="BN954" s="600"/>
      <c r="BO954" s="600"/>
    </row>
    <row r="955" spans="1:67" s="70" customFormat="1" ht="17.25" customHeight="1" hidden="1">
      <c r="A955" s="533"/>
      <c r="T955" s="526"/>
      <c r="U955" s="103"/>
      <c r="V955" s="527"/>
      <c r="AK955" s="600"/>
      <c r="AL955" s="600"/>
      <c r="AM955" s="600"/>
      <c r="AN955" s="600"/>
      <c r="AO955" s="600"/>
      <c r="AP955" s="600"/>
      <c r="AQ955" s="600"/>
      <c r="AR955" s="600"/>
      <c r="AS955" s="600"/>
      <c r="AT955" s="600"/>
      <c r="AU955" s="600"/>
      <c r="AV955" s="600"/>
      <c r="AW955" s="600"/>
      <c r="AX955" s="600"/>
      <c r="AY955" s="600"/>
      <c r="AZ955" s="600"/>
      <c r="BA955" s="600"/>
      <c r="BB955" s="600"/>
      <c r="BC955" s="600"/>
      <c r="BD955" s="600"/>
      <c r="BE955" s="600"/>
      <c r="BF955" s="600"/>
      <c r="BG955" s="600"/>
      <c r="BH955" s="600"/>
      <c r="BI955" s="600"/>
      <c r="BJ955" s="600"/>
      <c r="BK955" s="600"/>
      <c r="BL955" s="600"/>
      <c r="BM955" s="600"/>
      <c r="BN955" s="600"/>
      <c r="BO955" s="600"/>
    </row>
    <row r="956" spans="1:67" s="70" customFormat="1" ht="17.25" customHeight="1" hidden="1">
      <c r="A956" s="533"/>
      <c r="T956" s="526"/>
      <c r="U956" s="103"/>
      <c r="V956" s="527"/>
      <c r="AK956" s="600"/>
      <c r="AL956" s="600"/>
      <c r="AM956" s="600"/>
      <c r="AN956" s="600"/>
      <c r="AO956" s="600"/>
      <c r="AP956" s="600"/>
      <c r="AQ956" s="600"/>
      <c r="AR956" s="600"/>
      <c r="AS956" s="600"/>
      <c r="AT956" s="600"/>
      <c r="AU956" s="600"/>
      <c r="AV956" s="600"/>
      <c r="AW956" s="600"/>
      <c r="AX956" s="600"/>
      <c r="AY956" s="600"/>
      <c r="AZ956" s="600"/>
      <c r="BA956" s="600"/>
      <c r="BB956" s="600"/>
      <c r="BC956" s="600"/>
      <c r="BD956" s="600"/>
      <c r="BE956" s="600"/>
      <c r="BF956" s="600"/>
      <c r="BG956" s="600"/>
      <c r="BH956" s="600"/>
      <c r="BI956" s="600"/>
      <c r="BJ956" s="600"/>
      <c r="BK956" s="600"/>
      <c r="BL956" s="600"/>
      <c r="BM956" s="600"/>
      <c r="BN956" s="600"/>
      <c r="BO956" s="600"/>
    </row>
    <row r="957" spans="1:67" s="70" customFormat="1" ht="17.25" customHeight="1" hidden="1">
      <c r="A957" s="533"/>
      <c r="T957" s="526"/>
      <c r="U957" s="103"/>
      <c r="V957" s="527"/>
      <c r="AK957" s="600"/>
      <c r="AL957" s="600"/>
      <c r="AM957" s="600"/>
      <c r="AN957" s="600"/>
      <c r="AO957" s="600"/>
      <c r="AP957" s="600"/>
      <c r="AQ957" s="600"/>
      <c r="AR957" s="600"/>
      <c r="AS957" s="600"/>
      <c r="AT957" s="600"/>
      <c r="AU957" s="600"/>
      <c r="AV957" s="600"/>
      <c r="AW957" s="600"/>
      <c r="AX957" s="600"/>
      <c r="AY957" s="600"/>
      <c r="AZ957" s="600"/>
      <c r="BA957" s="600"/>
      <c r="BB957" s="600"/>
      <c r="BC957" s="600"/>
      <c r="BD957" s="600"/>
      <c r="BE957" s="600"/>
      <c r="BF957" s="600"/>
      <c r="BG957" s="600"/>
      <c r="BH957" s="600"/>
      <c r="BI957" s="600"/>
      <c r="BJ957" s="600"/>
      <c r="BK957" s="600"/>
      <c r="BL957" s="600"/>
      <c r="BM957" s="600"/>
      <c r="BN957" s="600"/>
      <c r="BO957" s="600"/>
    </row>
    <row r="958" spans="1:67" s="70" customFormat="1" ht="17.25" customHeight="1" hidden="1">
      <c r="A958" s="533"/>
      <c r="T958" s="526"/>
      <c r="U958" s="103"/>
      <c r="V958" s="527"/>
      <c r="AK958" s="600"/>
      <c r="AL958" s="600"/>
      <c r="AM958" s="600"/>
      <c r="AN958" s="600"/>
      <c r="AO958" s="600"/>
      <c r="AP958" s="600"/>
      <c r="AQ958" s="600"/>
      <c r="AR958" s="600"/>
      <c r="AS958" s="600"/>
      <c r="AT958" s="600"/>
      <c r="AU958" s="600"/>
      <c r="AV958" s="600"/>
      <c r="AW958" s="600"/>
      <c r="AX958" s="600"/>
      <c r="AY958" s="600"/>
      <c r="AZ958" s="600"/>
      <c r="BA958" s="600"/>
      <c r="BB958" s="600"/>
      <c r="BC958" s="600"/>
      <c r="BD958" s="600"/>
      <c r="BE958" s="600"/>
      <c r="BF958" s="600"/>
      <c r="BG958" s="600"/>
      <c r="BH958" s="600"/>
      <c r="BI958" s="600"/>
      <c r="BJ958" s="600"/>
      <c r="BK958" s="600"/>
      <c r="BL958" s="600"/>
      <c r="BM958" s="600"/>
      <c r="BN958" s="600"/>
      <c r="BO958" s="600"/>
    </row>
    <row r="959" spans="1:67" s="70" customFormat="1" ht="17.25" customHeight="1" hidden="1">
      <c r="A959" s="533"/>
      <c r="T959" s="526"/>
      <c r="U959" s="103"/>
      <c r="V959" s="527"/>
      <c r="AK959" s="600"/>
      <c r="AL959" s="600"/>
      <c r="AM959" s="600"/>
      <c r="AN959" s="600"/>
      <c r="AO959" s="600"/>
      <c r="AP959" s="600"/>
      <c r="AQ959" s="600"/>
      <c r="AR959" s="600"/>
      <c r="AS959" s="600"/>
      <c r="AT959" s="600"/>
      <c r="AU959" s="600"/>
      <c r="AV959" s="600"/>
      <c r="AW959" s="600"/>
      <c r="AX959" s="600"/>
      <c r="AY959" s="600"/>
      <c r="AZ959" s="600"/>
      <c r="BA959" s="600"/>
      <c r="BB959" s="600"/>
      <c r="BC959" s="600"/>
      <c r="BD959" s="600"/>
      <c r="BE959" s="600"/>
      <c r="BF959" s="600"/>
      <c r="BG959" s="600"/>
      <c r="BH959" s="600"/>
      <c r="BI959" s="600"/>
      <c r="BJ959" s="600"/>
      <c r="BK959" s="600"/>
      <c r="BL959" s="600"/>
      <c r="BM959" s="600"/>
      <c r="BN959" s="600"/>
      <c r="BO959" s="600"/>
    </row>
    <row r="960" spans="1:67" s="70" customFormat="1" ht="17.25" customHeight="1" hidden="1">
      <c r="A960" s="533"/>
      <c r="T960" s="526"/>
      <c r="U960" s="103"/>
      <c r="V960" s="527"/>
      <c r="AK960" s="600"/>
      <c r="AL960" s="600"/>
      <c r="AM960" s="600"/>
      <c r="AN960" s="600"/>
      <c r="AO960" s="600"/>
      <c r="AP960" s="600"/>
      <c r="AQ960" s="600"/>
      <c r="AR960" s="600"/>
      <c r="AS960" s="600"/>
      <c r="AT960" s="600"/>
      <c r="AU960" s="600"/>
      <c r="AV960" s="600"/>
      <c r="AW960" s="600"/>
      <c r="AX960" s="600"/>
      <c r="AY960" s="600"/>
      <c r="AZ960" s="600"/>
      <c r="BA960" s="600"/>
      <c r="BB960" s="600"/>
      <c r="BC960" s="600"/>
      <c r="BD960" s="600"/>
      <c r="BE960" s="600"/>
      <c r="BF960" s="600"/>
      <c r="BG960" s="600"/>
      <c r="BH960" s="600"/>
      <c r="BI960" s="600"/>
      <c r="BJ960" s="600"/>
      <c r="BK960" s="600"/>
      <c r="BL960" s="600"/>
      <c r="BM960" s="600"/>
      <c r="BN960" s="600"/>
      <c r="BO960" s="600"/>
    </row>
    <row r="961" spans="1:67" s="70" customFormat="1" ht="17.25" customHeight="1" hidden="1">
      <c r="A961" s="533"/>
      <c r="T961" s="526"/>
      <c r="U961" s="103"/>
      <c r="V961" s="527"/>
      <c r="AK961" s="600"/>
      <c r="AL961" s="600"/>
      <c r="AM961" s="600"/>
      <c r="AN961" s="600"/>
      <c r="AO961" s="600"/>
      <c r="AP961" s="600"/>
      <c r="AQ961" s="600"/>
      <c r="AR961" s="600"/>
      <c r="AS961" s="600"/>
      <c r="AT961" s="600"/>
      <c r="AU961" s="600"/>
      <c r="AV961" s="600"/>
      <c r="AW961" s="600"/>
      <c r="AX961" s="600"/>
      <c r="AY961" s="600"/>
      <c r="AZ961" s="600"/>
      <c r="BA961" s="600"/>
      <c r="BB961" s="600"/>
      <c r="BC961" s="600"/>
      <c r="BD961" s="600"/>
      <c r="BE961" s="600"/>
      <c r="BF961" s="600"/>
      <c r="BG961" s="600"/>
      <c r="BH961" s="600"/>
      <c r="BI961" s="600"/>
      <c r="BJ961" s="600"/>
      <c r="BK961" s="600"/>
      <c r="BL961" s="600"/>
      <c r="BM961" s="600"/>
      <c r="BN961" s="600"/>
      <c r="BO961" s="600"/>
    </row>
    <row r="962" spans="1:67" s="70" customFormat="1" ht="17.25" customHeight="1" hidden="1">
      <c r="A962" s="533"/>
      <c r="T962" s="526"/>
      <c r="U962" s="103"/>
      <c r="V962" s="527"/>
      <c r="AK962" s="600"/>
      <c r="AL962" s="600"/>
      <c r="AM962" s="600"/>
      <c r="AN962" s="600"/>
      <c r="AO962" s="600"/>
      <c r="AP962" s="600"/>
      <c r="AQ962" s="600"/>
      <c r="AR962" s="600"/>
      <c r="AS962" s="600"/>
      <c r="AT962" s="600"/>
      <c r="AU962" s="600"/>
      <c r="AV962" s="600"/>
      <c r="AW962" s="600"/>
      <c r="AX962" s="600"/>
      <c r="AY962" s="600"/>
      <c r="AZ962" s="600"/>
      <c r="BA962" s="600"/>
      <c r="BB962" s="600"/>
      <c r="BC962" s="600"/>
      <c r="BD962" s="600"/>
      <c r="BE962" s="600"/>
      <c r="BF962" s="600"/>
      <c r="BG962" s="600"/>
      <c r="BH962" s="600"/>
      <c r="BI962" s="600"/>
      <c r="BJ962" s="600"/>
      <c r="BK962" s="600"/>
      <c r="BL962" s="600"/>
      <c r="BM962" s="600"/>
      <c r="BN962" s="600"/>
      <c r="BO962" s="600"/>
    </row>
    <row r="963" spans="1:67" s="70" customFormat="1" ht="17.25" customHeight="1" hidden="1">
      <c r="A963" s="533"/>
      <c r="T963" s="526"/>
      <c r="U963" s="103"/>
      <c r="V963" s="527"/>
      <c r="AK963" s="600"/>
      <c r="AL963" s="600"/>
      <c r="AM963" s="600"/>
      <c r="AN963" s="600"/>
      <c r="AO963" s="600"/>
      <c r="AP963" s="600"/>
      <c r="AQ963" s="600"/>
      <c r="AR963" s="600"/>
      <c r="AS963" s="600"/>
      <c r="AT963" s="600"/>
      <c r="AU963" s="600"/>
      <c r="AV963" s="600"/>
      <c r="AW963" s="600"/>
      <c r="AX963" s="600"/>
      <c r="AY963" s="600"/>
      <c r="AZ963" s="600"/>
      <c r="BA963" s="600"/>
      <c r="BB963" s="600"/>
      <c r="BC963" s="600"/>
      <c r="BD963" s="600"/>
      <c r="BE963" s="600"/>
      <c r="BF963" s="600"/>
      <c r="BG963" s="600"/>
      <c r="BH963" s="600"/>
      <c r="BI963" s="600"/>
      <c r="BJ963" s="600"/>
      <c r="BK963" s="600"/>
      <c r="BL963" s="600"/>
      <c r="BM963" s="600"/>
      <c r="BN963" s="600"/>
      <c r="BO963" s="600"/>
    </row>
    <row r="964" spans="1:67" s="70" customFormat="1" ht="17.25" customHeight="1" hidden="1">
      <c r="A964" s="533"/>
      <c r="T964" s="526"/>
      <c r="U964" s="103"/>
      <c r="V964" s="527"/>
      <c r="AK964" s="600"/>
      <c r="AL964" s="600"/>
      <c r="AM964" s="600"/>
      <c r="AN964" s="600"/>
      <c r="AO964" s="600"/>
      <c r="AP964" s="600"/>
      <c r="AQ964" s="600"/>
      <c r="AR964" s="600"/>
      <c r="AS964" s="600"/>
      <c r="AT964" s="600"/>
      <c r="AU964" s="600"/>
      <c r="AV964" s="600"/>
      <c r="AW964" s="600"/>
      <c r="AX964" s="600"/>
      <c r="AY964" s="600"/>
      <c r="AZ964" s="600"/>
      <c r="BA964" s="600"/>
      <c r="BB964" s="600"/>
      <c r="BC964" s="600"/>
      <c r="BD964" s="600"/>
      <c r="BE964" s="600"/>
      <c r="BF964" s="600"/>
      <c r="BG964" s="600"/>
      <c r="BH964" s="600"/>
      <c r="BI964" s="600"/>
      <c r="BJ964" s="600"/>
      <c r="BK964" s="600"/>
      <c r="BL964" s="600"/>
      <c r="BM964" s="600"/>
      <c r="BN964" s="600"/>
      <c r="BO964" s="600"/>
    </row>
    <row r="965" spans="1:67" s="70" customFormat="1" ht="17.25" customHeight="1" hidden="1">
      <c r="A965" s="533"/>
      <c r="T965" s="526"/>
      <c r="U965" s="103"/>
      <c r="V965" s="527"/>
      <c r="AK965" s="600"/>
      <c r="AL965" s="600"/>
      <c r="AM965" s="600"/>
      <c r="AN965" s="600"/>
      <c r="AO965" s="600"/>
      <c r="AP965" s="600"/>
      <c r="AQ965" s="600"/>
      <c r="AR965" s="600"/>
      <c r="AS965" s="600"/>
      <c r="AT965" s="600"/>
      <c r="AU965" s="600"/>
      <c r="AV965" s="600"/>
      <c r="AW965" s="600"/>
      <c r="AX965" s="600"/>
      <c r="AY965" s="600"/>
      <c r="AZ965" s="600"/>
      <c r="BA965" s="600"/>
      <c r="BB965" s="600"/>
      <c r="BC965" s="600"/>
      <c r="BD965" s="600"/>
      <c r="BE965" s="600"/>
      <c r="BF965" s="600"/>
      <c r="BG965" s="600"/>
      <c r="BH965" s="600"/>
      <c r="BI965" s="600"/>
      <c r="BJ965" s="600"/>
      <c r="BK965" s="600"/>
      <c r="BL965" s="600"/>
      <c r="BM965" s="600"/>
      <c r="BN965" s="600"/>
      <c r="BO965" s="600"/>
    </row>
    <row r="966" spans="1:67" s="70" customFormat="1" ht="17.25" customHeight="1" hidden="1">
      <c r="A966" s="533"/>
      <c r="T966" s="526"/>
      <c r="U966" s="103"/>
      <c r="V966" s="527"/>
      <c r="AK966" s="600"/>
      <c r="AL966" s="600"/>
      <c r="AM966" s="600"/>
      <c r="AN966" s="600"/>
      <c r="AO966" s="600"/>
      <c r="AP966" s="600"/>
      <c r="AQ966" s="600"/>
      <c r="AR966" s="600"/>
      <c r="AS966" s="600"/>
      <c r="AT966" s="600"/>
      <c r="AU966" s="600"/>
      <c r="AV966" s="600"/>
      <c r="AW966" s="600"/>
      <c r="AX966" s="600"/>
      <c r="AY966" s="600"/>
      <c r="AZ966" s="600"/>
      <c r="BA966" s="600"/>
      <c r="BB966" s="600"/>
      <c r="BC966" s="600"/>
      <c r="BD966" s="600"/>
      <c r="BE966" s="600"/>
      <c r="BF966" s="600"/>
      <c r="BG966" s="600"/>
      <c r="BH966" s="600"/>
      <c r="BI966" s="600"/>
      <c r="BJ966" s="600"/>
      <c r="BK966" s="600"/>
      <c r="BL966" s="600"/>
      <c r="BM966" s="600"/>
      <c r="BN966" s="600"/>
      <c r="BO966" s="600"/>
    </row>
    <row r="967" spans="1:67" s="70" customFormat="1" ht="17.25" customHeight="1" hidden="1">
      <c r="A967" s="533"/>
      <c r="T967" s="526"/>
      <c r="U967" s="103"/>
      <c r="V967" s="527"/>
      <c r="AK967" s="600"/>
      <c r="AL967" s="600"/>
      <c r="AM967" s="600"/>
      <c r="AN967" s="600"/>
      <c r="AO967" s="600"/>
      <c r="AP967" s="600"/>
      <c r="AQ967" s="600"/>
      <c r="AR967" s="600"/>
      <c r="AS967" s="600"/>
      <c r="AT967" s="600"/>
      <c r="AU967" s="600"/>
      <c r="AV967" s="600"/>
      <c r="AW967" s="600"/>
      <c r="AX967" s="600"/>
      <c r="AY967" s="600"/>
      <c r="AZ967" s="600"/>
      <c r="BA967" s="600"/>
      <c r="BB967" s="600"/>
      <c r="BC967" s="600"/>
      <c r="BD967" s="600"/>
      <c r="BE967" s="600"/>
      <c r="BF967" s="600"/>
      <c r="BG967" s="600"/>
      <c r="BH967" s="600"/>
      <c r="BI967" s="600"/>
      <c r="BJ967" s="600"/>
      <c r="BK967" s="600"/>
      <c r="BL967" s="600"/>
      <c r="BM967" s="600"/>
      <c r="BN967" s="600"/>
      <c r="BO967" s="600"/>
    </row>
    <row r="968" spans="1:67" s="70" customFormat="1" ht="17.25" customHeight="1" hidden="1">
      <c r="A968" s="533"/>
      <c r="T968" s="526"/>
      <c r="U968" s="103"/>
      <c r="V968" s="527"/>
      <c r="AK968" s="600"/>
      <c r="AL968" s="600"/>
      <c r="AM968" s="600"/>
      <c r="AN968" s="600"/>
      <c r="AO968" s="600"/>
      <c r="AP968" s="600"/>
      <c r="AQ968" s="600"/>
      <c r="AR968" s="600"/>
      <c r="AS968" s="600"/>
      <c r="AT968" s="600"/>
      <c r="AU968" s="600"/>
      <c r="AV968" s="600"/>
      <c r="AW968" s="600"/>
      <c r="AX968" s="600"/>
      <c r="AY968" s="600"/>
      <c r="AZ968" s="600"/>
      <c r="BA968" s="600"/>
      <c r="BB968" s="600"/>
      <c r="BC968" s="600"/>
      <c r="BD968" s="600"/>
      <c r="BE968" s="600"/>
      <c r="BF968" s="600"/>
      <c r="BG968" s="600"/>
      <c r="BH968" s="600"/>
      <c r="BI968" s="600"/>
      <c r="BJ968" s="600"/>
      <c r="BK968" s="600"/>
      <c r="BL968" s="600"/>
      <c r="BM968" s="600"/>
      <c r="BN968" s="600"/>
      <c r="BO968" s="600"/>
    </row>
    <row r="969" spans="1:67" s="70" customFormat="1" ht="17.25" customHeight="1" hidden="1">
      <c r="A969" s="533"/>
      <c r="T969" s="526"/>
      <c r="U969" s="103"/>
      <c r="V969" s="527"/>
      <c r="AK969" s="600"/>
      <c r="AL969" s="600"/>
      <c r="AM969" s="600"/>
      <c r="AN969" s="600"/>
      <c r="AO969" s="600"/>
      <c r="AP969" s="600"/>
      <c r="AQ969" s="600"/>
      <c r="AR969" s="600"/>
      <c r="AS969" s="600"/>
      <c r="AT969" s="600"/>
      <c r="AU969" s="600"/>
      <c r="AV969" s="600"/>
      <c r="AW969" s="600"/>
      <c r="AX969" s="600"/>
      <c r="AY969" s="600"/>
      <c r="AZ969" s="600"/>
      <c r="BA969" s="600"/>
      <c r="BB969" s="600"/>
      <c r="BC969" s="600"/>
      <c r="BD969" s="600"/>
      <c r="BE969" s="600"/>
      <c r="BF969" s="600"/>
      <c r="BG969" s="600"/>
      <c r="BH969" s="600"/>
      <c r="BI969" s="600"/>
      <c r="BJ969" s="600"/>
      <c r="BK969" s="600"/>
      <c r="BL969" s="600"/>
      <c r="BM969" s="600"/>
      <c r="BN969" s="600"/>
      <c r="BO969" s="600"/>
    </row>
    <row r="970" spans="1:67" s="70" customFormat="1" ht="17.25" customHeight="1" hidden="1">
      <c r="A970" s="533"/>
      <c r="T970" s="526"/>
      <c r="U970" s="103"/>
      <c r="V970" s="527"/>
      <c r="AK970" s="600"/>
      <c r="AL970" s="600"/>
      <c r="AM970" s="600"/>
      <c r="AN970" s="600"/>
      <c r="AO970" s="600"/>
      <c r="AP970" s="600"/>
      <c r="AQ970" s="600"/>
      <c r="AR970" s="600"/>
      <c r="AS970" s="600"/>
      <c r="AT970" s="600"/>
      <c r="AU970" s="600"/>
      <c r="AV970" s="600"/>
      <c r="AW970" s="600"/>
      <c r="AX970" s="600"/>
      <c r="AY970" s="600"/>
      <c r="AZ970" s="600"/>
      <c r="BA970" s="600"/>
      <c r="BB970" s="600"/>
      <c r="BC970" s="600"/>
      <c r="BD970" s="600"/>
      <c r="BE970" s="600"/>
      <c r="BF970" s="600"/>
      <c r="BG970" s="600"/>
      <c r="BH970" s="600"/>
      <c r="BI970" s="600"/>
      <c r="BJ970" s="600"/>
      <c r="BK970" s="600"/>
      <c r="BL970" s="600"/>
      <c r="BM970" s="600"/>
      <c r="BN970" s="600"/>
      <c r="BO970" s="600"/>
    </row>
    <row r="971" spans="1:67" s="70" customFormat="1" ht="17.25" customHeight="1" hidden="1">
      <c r="A971" s="533"/>
      <c r="T971" s="526"/>
      <c r="U971" s="103"/>
      <c r="V971" s="527"/>
      <c r="AK971" s="600"/>
      <c r="AL971" s="600"/>
      <c r="AM971" s="600"/>
      <c r="AN971" s="600"/>
      <c r="AO971" s="600"/>
      <c r="AP971" s="600"/>
      <c r="AQ971" s="600"/>
      <c r="AR971" s="600"/>
      <c r="AS971" s="600"/>
      <c r="AT971" s="600"/>
      <c r="AU971" s="600"/>
      <c r="AV971" s="600"/>
      <c r="AW971" s="600"/>
      <c r="AX971" s="600"/>
      <c r="AY971" s="600"/>
      <c r="AZ971" s="600"/>
      <c r="BA971" s="600"/>
      <c r="BB971" s="600"/>
      <c r="BC971" s="600"/>
      <c r="BD971" s="600"/>
      <c r="BE971" s="600"/>
      <c r="BF971" s="600"/>
      <c r="BG971" s="600"/>
      <c r="BH971" s="600"/>
      <c r="BI971" s="600"/>
      <c r="BJ971" s="600"/>
      <c r="BK971" s="600"/>
      <c r="BL971" s="600"/>
      <c r="BM971" s="600"/>
      <c r="BN971" s="600"/>
      <c r="BO971" s="600"/>
    </row>
    <row r="972" spans="1:67" s="70" customFormat="1" ht="17.25" customHeight="1" hidden="1">
      <c r="A972" s="533"/>
      <c r="T972" s="526"/>
      <c r="U972" s="103"/>
      <c r="V972" s="527"/>
      <c r="AK972" s="600"/>
      <c r="AL972" s="600"/>
      <c r="AM972" s="600"/>
      <c r="AN972" s="600"/>
      <c r="AO972" s="600"/>
      <c r="AP972" s="600"/>
      <c r="AQ972" s="600"/>
      <c r="AR972" s="600"/>
      <c r="AS972" s="600"/>
      <c r="AT972" s="600"/>
      <c r="AU972" s="600"/>
      <c r="AV972" s="600"/>
      <c r="AW972" s="600"/>
      <c r="AX972" s="600"/>
      <c r="AY972" s="600"/>
      <c r="AZ972" s="600"/>
      <c r="BA972" s="600"/>
      <c r="BB972" s="600"/>
      <c r="BC972" s="600"/>
      <c r="BD972" s="600"/>
      <c r="BE972" s="600"/>
      <c r="BF972" s="600"/>
      <c r="BG972" s="600"/>
      <c r="BH972" s="600"/>
      <c r="BI972" s="600"/>
      <c r="BJ972" s="600"/>
      <c r="BK972" s="600"/>
      <c r="BL972" s="600"/>
      <c r="BM972" s="600"/>
      <c r="BN972" s="600"/>
      <c r="BO972" s="600"/>
    </row>
    <row r="973" spans="1:67" s="70" customFormat="1" ht="17.25" customHeight="1" hidden="1">
      <c r="A973" s="533"/>
      <c r="T973" s="526"/>
      <c r="U973" s="103"/>
      <c r="V973" s="527"/>
      <c r="AK973" s="600"/>
      <c r="AL973" s="600"/>
      <c r="AM973" s="600"/>
      <c r="AN973" s="600"/>
      <c r="AO973" s="600"/>
      <c r="AP973" s="600"/>
      <c r="AQ973" s="600"/>
      <c r="AR973" s="600"/>
      <c r="AS973" s="600"/>
      <c r="AT973" s="600"/>
      <c r="AU973" s="600"/>
      <c r="AV973" s="600"/>
      <c r="AW973" s="600"/>
      <c r="AX973" s="600"/>
      <c r="AY973" s="600"/>
      <c r="AZ973" s="600"/>
      <c r="BA973" s="600"/>
      <c r="BB973" s="600"/>
      <c r="BC973" s="600"/>
      <c r="BD973" s="600"/>
      <c r="BE973" s="600"/>
      <c r="BF973" s="600"/>
      <c r="BG973" s="600"/>
      <c r="BH973" s="600"/>
      <c r="BI973" s="600"/>
      <c r="BJ973" s="600"/>
      <c r="BK973" s="600"/>
      <c r="BL973" s="600"/>
      <c r="BM973" s="600"/>
      <c r="BN973" s="600"/>
      <c r="BO973" s="600"/>
    </row>
    <row r="974" spans="1:67" s="70" customFormat="1" ht="17.25" customHeight="1" hidden="1">
      <c r="A974" s="533"/>
      <c r="T974" s="526"/>
      <c r="U974" s="103"/>
      <c r="V974" s="527"/>
      <c r="AK974" s="600"/>
      <c r="AL974" s="600"/>
      <c r="AM974" s="600"/>
      <c r="AN974" s="600"/>
      <c r="AO974" s="600"/>
      <c r="AP974" s="600"/>
      <c r="AQ974" s="600"/>
      <c r="AR974" s="600"/>
      <c r="AS974" s="600"/>
      <c r="AT974" s="600"/>
      <c r="AU974" s="600"/>
      <c r="AV974" s="600"/>
      <c r="AW974" s="600"/>
      <c r="AX974" s="600"/>
      <c r="AY974" s="600"/>
      <c r="AZ974" s="600"/>
      <c r="BA974" s="600"/>
      <c r="BB974" s="600"/>
      <c r="BC974" s="600"/>
      <c r="BD974" s="600"/>
      <c r="BE974" s="600"/>
      <c r="BF974" s="600"/>
      <c r="BG974" s="600"/>
      <c r="BH974" s="600"/>
      <c r="BI974" s="600"/>
      <c r="BJ974" s="600"/>
      <c r="BK974" s="600"/>
      <c r="BL974" s="600"/>
      <c r="BM974" s="600"/>
      <c r="BN974" s="600"/>
      <c r="BO974" s="600"/>
    </row>
    <row r="975" spans="1:67" s="70" customFormat="1" ht="17.25" customHeight="1" hidden="1">
      <c r="A975" s="533"/>
      <c r="T975" s="526"/>
      <c r="U975" s="103"/>
      <c r="V975" s="527"/>
      <c r="AK975" s="600"/>
      <c r="AL975" s="600"/>
      <c r="AM975" s="600"/>
      <c r="AN975" s="600"/>
      <c r="AO975" s="600"/>
      <c r="AP975" s="600"/>
      <c r="AQ975" s="600"/>
      <c r="AR975" s="600"/>
      <c r="AS975" s="600"/>
      <c r="AT975" s="600"/>
      <c r="AU975" s="600"/>
      <c r="AV975" s="600"/>
      <c r="AW975" s="600"/>
      <c r="AX975" s="600"/>
      <c r="AY975" s="600"/>
      <c r="AZ975" s="600"/>
      <c r="BA975" s="600"/>
      <c r="BB975" s="600"/>
      <c r="BC975" s="600"/>
      <c r="BD975" s="600"/>
      <c r="BE975" s="600"/>
      <c r="BF975" s="600"/>
      <c r="BG975" s="600"/>
      <c r="BH975" s="600"/>
      <c r="BI975" s="600"/>
      <c r="BJ975" s="600"/>
      <c r="BK975" s="600"/>
      <c r="BL975" s="600"/>
      <c r="BM975" s="600"/>
      <c r="BN975" s="600"/>
      <c r="BO975" s="600"/>
    </row>
    <row r="976" spans="1:67" s="70" customFormat="1" ht="17.25" customHeight="1" hidden="1">
      <c r="A976" s="533"/>
      <c r="T976" s="526"/>
      <c r="U976" s="103"/>
      <c r="V976" s="527"/>
      <c r="AK976" s="600"/>
      <c r="AL976" s="600"/>
      <c r="AM976" s="600"/>
      <c r="AN976" s="600"/>
      <c r="AO976" s="600"/>
      <c r="AP976" s="600"/>
      <c r="AQ976" s="600"/>
      <c r="AR976" s="600"/>
      <c r="AS976" s="600"/>
      <c r="AT976" s="600"/>
      <c r="AU976" s="600"/>
      <c r="AV976" s="600"/>
      <c r="AW976" s="600"/>
      <c r="AX976" s="600"/>
      <c r="AY976" s="600"/>
      <c r="AZ976" s="600"/>
      <c r="BA976" s="600"/>
      <c r="BB976" s="600"/>
      <c r="BC976" s="600"/>
      <c r="BD976" s="600"/>
      <c r="BE976" s="600"/>
      <c r="BF976" s="600"/>
      <c r="BG976" s="600"/>
      <c r="BH976" s="600"/>
      <c r="BI976" s="600"/>
      <c r="BJ976" s="600"/>
      <c r="BK976" s="600"/>
      <c r="BL976" s="600"/>
      <c r="BM976" s="600"/>
      <c r="BN976" s="600"/>
      <c r="BO976" s="600"/>
    </row>
    <row r="977" spans="1:67" s="70" customFormat="1" ht="17.25" customHeight="1" hidden="1">
      <c r="A977" s="533"/>
      <c r="T977" s="526"/>
      <c r="U977" s="103"/>
      <c r="V977" s="527"/>
      <c r="AK977" s="600"/>
      <c r="AL977" s="600"/>
      <c r="AM977" s="600"/>
      <c r="AN977" s="600"/>
      <c r="AO977" s="600"/>
      <c r="AP977" s="600"/>
      <c r="AQ977" s="600"/>
      <c r="AR977" s="600"/>
      <c r="AS977" s="600"/>
      <c r="AT977" s="600"/>
      <c r="AU977" s="600"/>
      <c r="AV977" s="600"/>
      <c r="AW977" s="600"/>
      <c r="AX977" s="600"/>
      <c r="AY977" s="600"/>
      <c r="AZ977" s="600"/>
      <c r="BA977" s="600"/>
      <c r="BB977" s="600"/>
      <c r="BC977" s="600"/>
      <c r="BD977" s="600"/>
      <c r="BE977" s="600"/>
      <c r="BF977" s="600"/>
      <c r="BG977" s="600"/>
      <c r="BH977" s="600"/>
      <c r="BI977" s="600"/>
      <c r="BJ977" s="600"/>
      <c r="BK977" s="600"/>
      <c r="BL977" s="600"/>
      <c r="BM977" s="600"/>
      <c r="BN977" s="600"/>
      <c r="BO977" s="600"/>
    </row>
    <row r="978" spans="1:67" s="70" customFormat="1" ht="17.25" customHeight="1" hidden="1">
      <c r="A978" s="533"/>
      <c r="T978" s="526"/>
      <c r="U978" s="103"/>
      <c r="V978" s="527"/>
      <c r="AK978" s="600"/>
      <c r="AL978" s="600"/>
      <c r="AM978" s="600"/>
      <c r="AN978" s="600"/>
      <c r="AO978" s="600"/>
      <c r="AP978" s="600"/>
      <c r="AQ978" s="600"/>
      <c r="AR978" s="600"/>
      <c r="AS978" s="600"/>
      <c r="AT978" s="600"/>
      <c r="AU978" s="600"/>
      <c r="AV978" s="600"/>
      <c r="AW978" s="600"/>
      <c r="AX978" s="600"/>
      <c r="AY978" s="600"/>
      <c r="AZ978" s="600"/>
      <c r="BA978" s="600"/>
      <c r="BB978" s="600"/>
      <c r="BC978" s="600"/>
      <c r="BD978" s="600"/>
      <c r="BE978" s="600"/>
      <c r="BF978" s="600"/>
      <c r="BG978" s="600"/>
      <c r="BH978" s="600"/>
      <c r="BI978" s="600"/>
      <c r="BJ978" s="600"/>
      <c r="BK978" s="600"/>
      <c r="BL978" s="600"/>
      <c r="BM978" s="600"/>
      <c r="BN978" s="600"/>
      <c r="BO978" s="600"/>
    </row>
    <row r="979" spans="1:67" s="70" customFormat="1" ht="17.25" customHeight="1" hidden="1">
      <c r="A979" s="533"/>
      <c r="T979" s="526"/>
      <c r="U979" s="103"/>
      <c r="V979" s="527"/>
      <c r="AK979" s="600"/>
      <c r="AL979" s="600"/>
      <c r="AM979" s="600"/>
      <c r="AN979" s="600"/>
      <c r="AO979" s="600"/>
      <c r="AP979" s="600"/>
      <c r="AQ979" s="600"/>
      <c r="AR979" s="600"/>
      <c r="AS979" s="600"/>
      <c r="AT979" s="600"/>
      <c r="AU979" s="600"/>
      <c r="AV979" s="600"/>
      <c r="AW979" s="600"/>
      <c r="AX979" s="600"/>
      <c r="AY979" s="600"/>
      <c r="AZ979" s="600"/>
      <c r="BA979" s="600"/>
      <c r="BB979" s="600"/>
      <c r="BC979" s="600"/>
      <c r="BD979" s="600"/>
      <c r="BE979" s="600"/>
      <c r="BF979" s="600"/>
      <c r="BG979" s="600"/>
      <c r="BH979" s="600"/>
      <c r="BI979" s="600"/>
      <c r="BJ979" s="600"/>
      <c r="BK979" s="600"/>
      <c r="BL979" s="600"/>
      <c r="BM979" s="600"/>
      <c r="BN979" s="600"/>
      <c r="BO979" s="600"/>
    </row>
    <row r="980" spans="1:67" s="70" customFormat="1" ht="17.25" customHeight="1" hidden="1">
      <c r="A980" s="533"/>
      <c r="T980" s="526"/>
      <c r="U980" s="103"/>
      <c r="V980" s="527"/>
      <c r="AK980" s="600"/>
      <c r="AL980" s="600"/>
      <c r="AM980" s="600"/>
      <c r="AN980" s="600"/>
      <c r="AO980" s="600"/>
      <c r="AP980" s="600"/>
      <c r="AQ980" s="600"/>
      <c r="AR980" s="600"/>
      <c r="AS980" s="600"/>
      <c r="AT980" s="600"/>
      <c r="AU980" s="600"/>
      <c r="AV980" s="600"/>
      <c r="AW980" s="600"/>
      <c r="AX980" s="600"/>
      <c r="AY980" s="600"/>
      <c r="AZ980" s="600"/>
      <c r="BA980" s="600"/>
      <c r="BB980" s="600"/>
      <c r="BC980" s="600"/>
      <c r="BD980" s="600"/>
      <c r="BE980" s="600"/>
      <c r="BF980" s="600"/>
      <c r="BG980" s="600"/>
      <c r="BH980" s="600"/>
      <c r="BI980" s="600"/>
      <c r="BJ980" s="600"/>
      <c r="BK980" s="600"/>
      <c r="BL980" s="600"/>
      <c r="BM980" s="600"/>
      <c r="BN980" s="600"/>
      <c r="BO980" s="600"/>
    </row>
    <row r="981" spans="1:67" s="70" customFormat="1" ht="17.25" customHeight="1" hidden="1">
      <c r="A981" s="533"/>
      <c r="T981" s="526"/>
      <c r="U981" s="103"/>
      <c r="V981" s="527"/>
      <c r="AK981" s="600"/>
      <c r="AL981" s="600"/>
      <c r="AM981" s="600"/>
      <c r="AN981" s="600"/>
      <c r="AO981" s="600"/>
      <c r="AP981" s="600"/>
      <c r="AQ981" s="600"/>
      <c r="AR981" s="600"/>
      <c r="AS981" s="600"/>
      <c r="AT981" s="600"/>
      <c r="AU981" s="600"/>
      <c r="AV981" s="600"/>
      <c r="AW981" s="600"/>
      <c r="AX981" s="600"/>
      <c r="AY981" s="600"/>
      <c r="AZ981" s="600"/>
      <c r="BA981" s="600"/>
      <c r="BB981" s="600"/>
      <c r="BC981" s="600"/>
      <c r="BD981" s="600"/>
      <c r="BE981" s="600"/>
      <c r="BF981" s="600"/>
      <c r="BG981" s="600"/>
      <c r="BH981" s="600"/>
      <c r="BI981" s="600"/>
      <c r="BJ981" s="600"/>
      <c r="BK981" s="600"/>
      <c r="BL981" s="600"/>
      <c r="BM981" s="600"/>
      <c r="BN981" s="600"/>
      <c r="BO981" s="600"/>
    </row>
    <row r="982" spans="1:67" s="70" customFormat="1" ht="17.25" customHeight="1" hidden="1">
      <c r="A982" s="533"/>
      <c r="T982" s="526"/>
      <c r="U982" s="103"/>
      <c r="V982" s="527"/>
      <c r="AK982" s="600"/>
      <c r="AL982" s="600"/>
      <c r="AM982" s="600"/>
      <c r="AN982" s="600"/>
      <c r="AO982" s="600"/>
      <c r="AP982" s="600"/>
      <c r="AQ982" s="600"/>
      <c r="AR982" s="600"/>
      <c r="AS982" s="600"/>
      <c r="AT982" s="600"/>
      <c r="AU982" s="600"/>
      <c r="AV982" s="600"/>
      <c r="AW982" s="600"/>
      <c r="AX982" s="600"/>
      <c r="AY982" s="600"/>
      <c r="AZ982" s="600"/>
      <c r="BA982" s="600"/>
      <c r="BB982" s="600"/>
      <c r="BC982" s="600"/>
      <c r="BD982" s="600"/>
      <c r="BE982" s="600"/>
      <c r="BF982" s="600"/>
      <c r="BG982" s="600"/>
      <c r="BH982" s="600"/>
      <c r="BI982" s="600"/>
      <c r="BJ982" s="600"/>
      <c r="BK982" s="600"/>
      <c r="BL982" s="600"/>
      <c r="BM982" s="600"/>
      <c r="BN982" s="600"/>
      <c r="BO982" s="600"/>
    </row>
    <row r="983" spans="1:67" s="70" customFormat="1" ht="17.25" customHeight="1" hidden="1">
      <c r="A983" s="533"/>
      <c r="T983" s="526"/>
      <c r="U983" s="103"/>
      <c r="V983" s="527"/>
      <c r="AK983" s="600"/>
      <c r="AL983" s="600"/>
      <c r="AM983" s="600"/>
      <c r="AN983" s="600"/>
      <c r="AO983" s="600"/>
      <c r="AP983" s="600"/>
      <c r="AQ983" s="600"/>
      <c r="AR983" s="600"/>
      <c r="AS983" s="600"/>
      <c r="AT983" s="600"/>
      <c r="AU983" s="600"/>
      <c r="AV983" s="600"/>
      <c r="AW983" s="600"/>
      <c r="AX983" s="600"/>
      <c r="AY983" s="600"/>
      <c r="AZ983" s="600"/>
      <c r="BA983" s="600"/>
      <c r="BB983" s="600"/>
      <c r="BC983" s="600"/>
      <c r="BD983" s="600"/>
      <c r="BE983" s="600"/>
      <c r="BF983" s="600"/>
      <c r="BG983" s="600"/>
      <c r="BH983" s="600"/>
      <c r="BI983" s="600"/>
      <c r="BJ983" s="600"/>
      <c r="BK983" s="600"/>
      <c r="BL983" s="600"/>
      <c r="BM983" s="600"/>
      <c r="BN983" s="600"/>
      <c r="BO983" s="600"/>
    </row>
    <row r="984" spans="1:67" s="70" customFormat="1" ht="17.25" customHeight="1" hidden="1">
      <c r="A984" s="533"/>
      <c r="T984" s="526"/>
      <c r="U984" s="103"/>
      <c r="V984" s="527"/>
      <c r="AK984" s="600"/>
      <c r="AL984" s="600"/>
      <c r="AM984" s="600"/>
      <c r="AN984" s="600"/>
      <c r="AO984" s="600"/>
      <c r="AP984" s="600"/>
      <c r="AQ984" s="600"/>
      <c r="AR984" s="600"/>
      <c r="AS984" s="600"/>
      <c r="AT984" s="600"/>
      <c r="AU984" s="600"/>
      <c r="AV984" s="600"/>
      <c r="AW984" s="600"/>
      <c r="AX984" s="600"/>
      <c r="AY984" s="600"/>
      <c r="AZ984" s="600"/>
      <c r="BA984" s="600"/>
      <c r="BB984" s="600"/>
      <c r="BC984" s="600"/>
      <c r="BD984" s="600"/>
      <c r="BE984" s="600"/>
      <c r="BF984" s="600"/>
      <c r="BG984" s="600"/>
      <c r="BH984" s="600"/>
      <c r="BI984" s="600"/>
      <c r="BJ984" s="600"/>
      <c r="BK984" s="600"/>
      <c r="BL984" s="600"/>
      <c r="BM984" s="600"/>
      <c r="BN984" s="600"/>
      <c r="BO984" s="600"/>
    </row>
    <row r="985" spans="1:67" s="70" customFormat="1" ht="17.25" customHeight="1" hidden="1">
      <c r="A985" s="533"/>
      <c r="T985" s="526"/>
      <c r="U985" s="103"/>
      <c r="V985" s="527"/>
      <c r="AK985" s="600"/>
      <c r="AL985" s="600"/>
      <c r="AM985" s="600"/>
      <c r="AN985" s="600"/>
      <c r="AO985" s="600"/>
      <c r="AP985" s="600"/>
      <c r="AQ985" s="600"/>
      <c r="AR985" s="600"/>
      <c r="AS985" s="600"/>
      <c r="AT985" s="600"/>
      <c r="AU985" s="600"/>
      <c r="AV985" s="600"/>
      <c r="AW985" s="600"/>
      <c r="AX985" s="600"/>
      <c r="AY985" s="600"/>
      <c r="AZ985" s="600"/>
      <c r="BA985" s="600"/>
      <c r="BB985" s="600"/>
      <c r="BC985" s="600"/>
      <c r="BD985" s="600"/>
      <c r="BE985" s="600"/>
      <c r="BF985" s="600"/>
      <c r="BG985" s="600"/>
      <c r="BH985" s="600"/>
      <c r="BI985" s="600"/>
      <c r="BJ985" s="600"/>
      <c r="BK985" s="600"/>
      <c r="BL985" s="600"/>
      <c r="BM985" s="600"/>
      <c r="BN985" s="600"/>
      <c r="BO985" s="600"/>
    </row>
    <row r="986" spans="1:67" s="70" customFormat="1" ht="17.25" customHeight="1" hidden="1">
      <c r="A986" s="533"/>
      <c r="T986" s="526"/>
      <c r="U986" s="103"/>
      <c r="V986" s="527"/>
      <c r="AK986" s="600"/>
      <c r="AL986" s="600"/>
      <c r="AM986" s="600"/>
      <c r="AN986" s="600"/>
      <c r="AO986" s="600"/>
      <c r="AP986" s="600"/>
      <c r="AQ986" s="600"/>
      <c r="AR986" s="600"/>
      <c r="AS986" s="600"/>
      <c r="AT986" s="600"/>
      <c r="AU986" s="600"/>
      <c r="AV986" s="600"/>
      <c r="AW986" s="600"/>
      <c r="AX986" s="600"/>
      <c r="AY986" s="600"/>
      <c r="AZ986" s="600"/>
      <c r="BA986" s="600"/>
      <c r="BB986" s="600"/>
      <c r="BC986" s="600"/>
      <c r="BD986" s="600"/>
      <c r="BE986" s="600"/>
      <c r="BF986" s="600"/>
      <c r="BG986" s="600"/>
      <c r="BH986" s="600"/>
      <c r="BI986" s="600"/>
      <c r="BJ986" s="600"/>
      <c r="BK986" s="600"/>
      <c r="BL986" s="600"/>
      <c r="BM986" s="600"/>
      <c r="BN986" s="600"/>
      <c r="BO986" s="600"/>
    </row>
    <row r="987" spans="1:67" s="70" customFormat="1" ht="17.25" customHeight="1" hidden="1">
      <c r="A987" s="533"/>
      <c r="T987" s="526"/>
      <c r="U987" s="103"/>
      <c r="V987" s="527"/>
      <c r="AK987" s="600"/>
      <c r="AL987" s="600"/>
      <c r="AM987" s="600"/>
      <c r="AN987" s="600"/>
      <c r="AO987" s="600"/>
      <c r="AP987" s="600"/>
      <c r="AQ987" s="600"/>
      <c r="AR987" s="600"/>
      <c r="AS987" s="600"/>
      <c r="AT987" s="600"/>
      <c r="AU987" s="600"/>
      <c r="AV987" s="600"/>
      <c r="AW987" s="600"/>
      <c r="AX987" s="600"/>
      <c r="AY987" s="600"/>
      <c r="AZ987" s="600"/>
      <c r="BA987" s="600"/>
      <c r="BB987" s="600"/>
      <c r="BC987" s="600"/>
      <c r="BD987" s="600"/>
      <c r="BE987" s="600"/>
      <c r="BF987" s="600"/>
      <c r="BG987" s="600"/>
      <c r="BH987" s="600"/>
      <c r="BI987" s="600"/>
      <c r="BJ987" s="600"/>
      <c r="BK987" s="600"/>
      <c r="BL987" s="600"/>
      <c r="BM987" s="600"/>
      <c r="BN987" s="600"/>
      <c r="BO987" s="600"/>
    </row>
    <row r="988" spans="1:67" s="70" customFormat="1" ht="17.25" customHeight="1" hidden="1">
      <c r="A988" s="533"/>
      <c r="T988" s="526"/>
      <c r="U988" s="103"/>
      <c r="V988" s="527"/>
      <c r="AK988" s="600"/>
      <c r="AL988" s="600"/>
      <c r="AM988" s="600"/>
      <c r="AN988" s="600"/>
      <c r="AO988" s="600"/>
      <c r="AP988" s="600"/>
      <c r="AQ988" s="600"/>
      <c r="AR988" s="600"/>
      <c r="AS988" s="600"/>
      <c r="AT988" s="600"/>
      <c r="AU988" s="600"/>
      <c r="AV988" s="600"/>
      <c r="AW988" s="600"/>
      <c r="AX988" s="600"/>
      <c r="AY988" s="600"/>
      <c r="AZ988" s="600"/>
      <c r="BA988" s="600"/>
      <c r="BB988" s="600"/>
      <c r="BC988" s="600"/>
      <c r="BD988" s="600"/>
      <c r="BE988" s="600"/>
      <c r="BF988" s="600"/>
      <c r="BG988" s="600"/>
      <c r="BH988" s="600"/>
      <c r="BI988" s="600"/>
      <c r="BJ988" s="600"/>
      <c r="BK988" s="600"/>
      <c r="BL988" s="600"/>
      <c r="BM988" s="600"/>
      <c r="BN988" s="600"/>
      <c r="BO988" s="600"/>
    </row>
    <row r="989" spans="1:67" s="70" customFormat="1" ht="17.25" customHeight="1" hidden="1">
      <c r="A989" s="533"/>
      <c r="T989" s="526"/>
      <c r="U989" s="103"/>
      <c r="V989" s="527"/>
      <c r="AK989" s="600"/>
      <c r="AL989" s="600"/>
      <c r="AM989" s="600"/>
      <c r="AN989" s="600"/>
      <c r="AO989" s="600"/>
      <c r="AP989" s="600"/>
      <c r="AQ989" s="600"/>
      <c r="AR989" s="600"/>
      <c r="AS989" s="600"/>
      <c r="AT989" s="600"/>
      <c r="AU989" s="600"/>
      <c r="AV989" s="600"/>
      <c r="AW989" s="600"/>
      <c r="AX989" s="600"/>
      <c r="AY989" s="600"/>
      <c r="AZ989" s="600"/>
      <c r="BA989" s="600"/>
      <c r="BB989" s="600"/>
      <c r="BC989" s="600"/>
      <c r="BD989" s="600"/>
      <c r="BE989" s="600"/>
      <c r="BF989" s="600"/>
      <c r="BG989" s="600"/>
      <c r="BH989" s="600"/>
      <c r="BI989" s="600"/>
      <c r="BJ989" s="600"/>
      <c r="BK989" s="600"/>
      <c r="BL989" s="600"/>
      <c r="BM989" s="600"/>
      <c r="BN989" s="600"/>
      <c r="BO989" s="600"/>
    </row>
    <row r="990" spans="1:67" s="70" customFormat="1" ht="17.25" customHeight="1" hidden="1">
      <c r="A990" s="533"/>
      <c r="T990" s="526"/>
      <c r="U990" s="103"/>
      <c r="V990" s="527"/>
      <c r="AK990" s="600"/>
      <c r="AL990" s="600"/>
      <c r="AM990" s="600"/>
      <c r="AN990" s="600"/>
      <c r="AO990" s="600"/>
      <c r="AP990" s="600"/>
      <c r="AQ990" s="600"/>
      <c r="AR990" s="600"/>
      <c r="AS990" s="600"/>
      <c r="AT990" s="600"/>
      <c r="AU990" s="600"/>
      <c r="AV990" s="600"/>
      <c r="AW990" s="600"/>
      <c r="AX990" s="600"/>
      <c r="AY990" s="600"/>
      <c r="AZ990" s="600"/>
      <c r="BA990" s="600"/>
      <c r="BB990" s="600"/>
      <c r="BC990" s="600"/>
      <c r="BD990" s="600"/>
      <c r="BE990" s="600"/>
      <c r="BF990" s="600"/>
      <c r="BG990" s="600"/>
      <c r="BH990" s="600"/>
      <c r="BI990" s="600"/>
      <c r="BJ990" s="600"/>
      <c r="BK990" s="600"/>
      <c r="BL990" s="600"/>
      <c r="BM990" s="600"/>
      <c r="BN990" s="600"/>
      <c r="BO990" s="600"/>
    </row>
    <row r="991" spans="1:67" s="70" customFormat="1" ht="17.25" customHeight="1" hidden="1">
      <c r="A991" s="533"/>
      <c r="T991" s="526"/>
      <c r="U991" s="103"/>
      <c r="V991" s="527"/>
      <c r="AK991" s="600"/>
      <c r="AL991" s="600"/>
      <c r="AM991" s="600"/>
      <c r="AN991" s="600"/>
      <c r="AO991" s="600"/>
      <c r="AP991" s="600"/>
      <c r="AQ991" s="600"/>
      <c r="AR991" s="600"/>
      <c r="AS991" s="600"/>
      <c r="AT991" s="600"/>
      <c r="AU991" s="600"/>
      <c r="AV991" s="600"/>
      <c r="AW991" s="600"/>
      <c r="AX991" s="600"/>
      <c r="AY991" s="600"/>
      <c r="AZ991" s="600"/>
      <c r="BA991" s="600"/>
      <c r="BB991" s="600"/>
      <c r="BC991" s="600"/>
      <c r="BD991" s="600"/>
      <c r="BE991" s="600"/>
      <c r="BF991" s="600"/>
      <c r="BG991" s="600"/>
      <c r="BH991" s="600"/>
      <c r="BI991" s="600"/>
      <c r="BJ991" s="600"/>
      <c r="BK991" s="600"/>
      <c r="BL991" s="600"/>
      <c r="BM991" s="600"/>
      <c r="BN991" s="600"/>
      <c r="BO991" s="600"/>
    </row>
    <row r="992" spans="1:67" s="70" customFormat="1" ht="17.25" customHeight="1" hidden="1">
      <c r="A992" s="533"/>
      <c r="T992" s="526"/>
      <c r="U992" s="103"/>
      <c r="V992" s="527"/>
      <c r="AK992" s="600"/>
      <c r="AL992" s="600"/>
      <c r="AM992" s="600"/>
      <c r="AN992" s="600"/>
      <c r="AO992" s="600"/>
      <c r="AP992" s="600"/>
      <c r="AQ992" s="600"/>
      <c r="AR992" s="600"/>
      <c r="AS992" s="600"/>
      <c r="AT992" s="600"/>
      <c r="AU992" s="600"/>
      <c r="AV992" s="600"/>
      <c r="AW992" s="600"/>
      <c r="AX992" s="600"/>
      <c r="AY992" s="600"/>
      <c r="AZ992" s="600"/>
      <c r="BA992" s="600"/>
      <c r="BB992" s="600"/>
      <c r="BC992" s="600"/>
      <c r="BD992" s="600"/>
      <c r="BE992" s="600"/>
      <c r="BF992" s="600"/>
      <c r="BG992" s="600"/>
      <c r="BH992" s="600"/>
      <c r="BI992" s="600"/>
      <c r="BJ992" s="600"/>
      <c r="BK992" s="600"/>
      <c r="BL992" s="600"/>
      <c r="BM992" s="600"/>
      <c r="BN992" s="600"/>
      <c r="BO992" s="600"/>
    </row>
    <row r="993" spans="1:67" s="70" customFormat="1" ht="17.25" customHeight="1" hidden="1">
      <c r="A993" s="533"/>
      <c r="T993" s="526"/>
      <c r="U993" s="103"/>
      <c r="V993" s="527"/>
      <c r="AK993" s="600"/>
      <c r="AL993" s="600"/>
      <c r="AM993" s="600"/>
      <c r="AN993" s="600"/>
      <c r="AO993" s="600"/>
      <c r="AP993" s="600"/>
      <c r="AQ993" s="600"/>
      <c r="AR993" s="600"/>
      <c r="AS993" s="600"/>
      <c r="AT993" s="600"/>
      <c r="AU993" s="600"/>
      <c r="AV993" s="600"/>
      <c r="AW993" s="600"/>
      <c r="AX993" s="600"/>
      <c r="AY993" s="600"/>
      <c r="AZ993" s="600"/>
      <c r="BA993" s="600"/>
      <c r="BB993" s="600"/>
      <c r="BC993" s="600"/>
      <c r="BD993" s="600"/>
      <c r="BE993" s="600"/>
      <c r="BF993" s="600"/>
      <c r="BG993" s="600"/>
      <c r="BH993" s="600"/>
      <c r="BI993" s="600"/>
      <c r="BJ993" s="600"/>
      <c r="BK993" s="600"/>
      <c r="BL993" s="600"/>
      <c r="BM993" s="600"/>
      <c r="BN993" s="600"/>
      <c r="BO993" s="600"/>
    </row>
    <row r="994" spans="1:67" s="70" customFormat="1" ht="17.25" customHeight="1" hidden="1">
      <c r="A994" s="533"/>
      <c r="T994" s="526"/>
      <c r="U994" s="103"/>
      <c r="V994" s="527"/>
      <c r="AK994" s="600"/>
      <c r="AL994" s="600"/>
      <c r="AM994" s="600"/>
      <c r="AN994" s="600"/>
      <c r="AO994" s="600"/>
      <c r="AP994" s="600"/>
      <c r="AQ994" s="600"/>
      <c r="AR994" s="600"/>
      <c r="AS994" s="600"/>
      <c r="AT994" s="600"/>
      <c r="AU994" s="600"/>
      <c r="AV994" s="600"/>
      <c r="AW994" s="600"/>
      <c r="AX994" s="600"/>
      <c r="AY994" s="600"/>
      <c r="AZ994" s="600"/>
      <c r="BA994" s="600"/>
      <c r="BB994" s="600"/>
      <c r="BC994" s="600"/>
      <c r="BD994" s="600"/>
      <c r="BE994" s="600"/>
      <c r="BF994" s="600"/>
      <c r="BG994" s="600"/>
      <c r="BH994" s="600"/>
      <c r="BI994" s="600"/>
      <c r="BJ994" s="600"/>
      <c r="BK994" s="600"/>
      <c r="BL994" s="600"/>
      <c r="BM994" s="600"/>
      <c r="BN994" s="600"/>
      <c r="BO994" s="600"/>
    </row>
    <row r="995" spans="1:67" s="70" customFormat="1" ht="17.25" customHeight="1" hidden="1">
      <c r="A995" s="533"/>
      <c r="T995" s="526"/>
      <c r="U995" s="103"/>
      <c r="V995" s="527"/>
      <c r="AK995" s="600"/>
      <c r="AL995" s="600"/>
      <c r="AM995" s="600"/>
      <c r="AN995" s="600"/>
      <c r="AO995" s="600"/>
      <c r="AP995" s="600"/>
      <c r="AQ995" s="600"/>
      <c r="AR995" s="600"/>
      <c r="AS995" s="600"/>
      <c r="AT995" s="600"/>
      <c r="AU995" s="600"/>
      <c r="AV995" s="600"/>
      <c r="AW995" s="600"/>
      <c r="AX995" s="600"/>
      <c r="AY995" s="600"/>
      <c r="AZ995" s="600"/>
      <c r="BA995" s="600"/>
      <c r="BB995" s="600"/>
      <c r="BC995" s="600"/>
      <c r="BD995" s="600"/>
      <c r="BE995" s="600"/>
      <c r="BF995" s="600"/>
      <c r="BG995" s="600"/>
      <c r="BH995" s="600"/>
      <c r="BI995" s="600"/>
      <c r="BJ995" s="600"/>
      <c r="BK995" s="600"/>
      <c r="BL995" s="600"/>
      <c r="BM995" s="600"/>
      <c r="BN995" s="600"/>
      <c r="BO995" s="600"/>
    </row>
    <row r="996" spans="1:67" s="70" customFormat="1" ht="17.25" customHeight="1" hidden="1">
      <c r="A996" s="533"/>
      <c r="T996" s="526"/>
      <c r="U996" s="103"/>
      <c r="V996" s="527"/>
      <c r="AK996" s="600"/>
      <c r="AL996" s="600"/>
      <c r="AM996" s="600"/>
      <c r="AN996" s="600"/>
      <c r="AO996" s="600"/>
      <c r="AP996" s="600"/>
      <c r="AQ996" s="600"/>
      <c r="AR996" s="600"/>
      <c r="AS996" s="600"/>
      <c r="AT996" s="600"/>
      <c r="AU996" s="600"/>
      <c r="AV996" s="600"/>
      <c r="AW996" s="600"/>
      <c r="AX996" s="600"/>
      <c r="AY996" s="600"/>
      <c r="AZ996" s="600"/>
      <c r="BA996" s="600"/>
      <c r="BB996" s="600"/>
      <c r="BC996" s="600"/>
      <c r="BD996" s="600"/>
      <c r="BE996" s="600"/>
      <c r="BF996" s="600"/>
      <c r="BG996" s="600"/>
      <c r="BH996" s="600"/>
      <c r="BI996" s="600"/>
      <c r="BJ996" s="600"/>
      <c r="BK996" s="600"/>
      <c r="BL996" s="600"/>
      <c r="BM996" s="600"/>
      <c r="BN996" s="600"/>
      <c r="BO996" s="600"/>
    </row>
    <row r="997" spans="1:67" s="70" customFormat="1" ht="17.25" customHeight="1" hidden="1">
      <c r="A997" s="533"/>
      <c r="T997" s="526"/>
      <c r="U997" s="103"/>
      <c r="V997" s="527"/>
      <c r="AK997" s="600"/>
      <c r="AL997" s="600"/>
      <c r="AM997" s="600"/>
      <c r="AN997" s="600"/>
      <c r="AO997" s="600"/>
      <c r="AP997" s="600"/>
      <c r="AQ997" s="600"/>
      <c r="AR997" s="600"/>
      <c r="AS997" s="600"/>
      <c r="AT997" s="600"/>
      <c r="AU997" s="600"/>
      <c r="AV997" s="600"/>
      <c r="AW997" s="600"/>
      <c r="AX997" s="600"/>
      <c r="AY997" s="600"/>
      <c r="AZ997" s="600"/>
      <c r="BA997" s="600"/>
      <c r="BB997" s="600"/>
      <c r="BC997" s="600"/>
      <c r="BD997" s="600"/>
      <c r="BE997" s="600"/>
      <c r="BF997" s="600"/>
      <c r="BG997" s="600"/>
      <c r="BH997" s="600"/>
      <c r="BI997" s="600"/>
      <c r="BJ997" s="600"/>
      <c r="BK997" s="600"/>
      <c r="BL997" s="600"/>
      <c r="BM997" s="600"/>
      <c r="BN997" s="600"/>
      <c r="BO997" s="600"/>
    </row>
    <row r="998" spans="1:67" s="70" customFormat="1" ht="17.25" customHeight="1" hidden="1">
      <c r="A998" s="533"/>
      <c r="T998" s="526"/>
      <c r="U998" s="103"/>
      <c r="V998" s="527"/>
      <c r="AK998" s="600"/>
      <c r="AL998" s="600"/>
      <c r="AM998" s="600"/>
      <c r="AN998" s="600"/>
      <c r="AO998" s="600"/>
      <c r="AP998" s="600"/>
      <c r="AQ998" s="600"/>
      <c r="AR998" s="600"/>
      <c r="AS998" s="600"/>
      <c r="AT998" s="600"/>
      <c r="AU998" s="600"/>
      <c r="AV998" s="600"/>
      <c r="AW998" s="600"/>
      <c r="AX998" s="600"/>
      <c r="AY998" s="600"/>
      <c r="AZ998" s="600"/>
      <c r="BA998" s="600"/>
      <c r="BB998" s="600"/>
      <c r="BC998" s="600"/>
      <c r="BD998" s="600"/>
      <c r="BE998" s="600"/>
      <c r="BF998" s="600"/>
      <c r="BG998" s="600"/>
      <c r="BH998" s="600"/>
      <c r="BI998" s="600"/>
      <c r="BJ998" s="600"/>
      <c r="BK998" s="600"/>
      <c r="BL998" s="600"/>
      <c r="BM998" s="600"/>
      <c r="BN998" s="600"/>
      <c r="BO998" s="600"/>
    </row>
    <row r="999" spans="1:67" s="70" customFormat="1" ht="17.25" customHeight="1" hidden="1">
      <c r="A999" s="533"/>
      <c r="T999" s="526"/>
      <c r="U999" s="103"/>
      <c r="V999" s="527"/>
      <c r="AK999" s="600"/>
      <c r="AL999" s="600"/>
      <c r="AM999" s="600"/>
      <c r="AN999" s="600"/>
      <c r="AO999" s="600"/>
      <c r="AP999" s="600"/>
      <c r="AQ999" s="600"/>
      <c r="AR999" s="600"/>
      <c r="AS999" s="600"/>
      <c r="AT999" s="600"/>
      <c r="AU999" s="600"/>
      <c r="AV999" s="600"/>
      <c r="AW999" s="600"/>
      <c r="AX999" s="600"/>
      <c r="AY999" s="600"/>
      <c r="AZ999" s="600"/>
      <c r="BA999" s="600"/>
      <c r="BB999" s="600"/>
      <c r="BC999" s="600"/>
      <c r="BD999" s="600"/>
      <c r="BE999" s="600"/>
      <c r="BF999" s="600"/>
      <c r="BG999" s="600"/>
      <c r="BH999" s="600"/>
      <c r="BI999" s="600"/>
      <c r="BJ999" s="600"/>
      <c r="BK999" s="600"/>
      <c r="BL999" s="600"/>
      <c r="BM999" s="600"/>
      <c r="BN999" s="600"/>
      <c r="BO999" s="600"/>
    </row>
    <row r="1000" spans="1:67" s="70" customFormat="1" ht="17.25" customHeight="1" hidden="1">
      <c r="A1000" s="533"/>
      <c r="T1000" s="526"/>
      <c r="U1000" s="103"/>
      <c r="V1000" s="527"/>
      <c r="AK1000" s="600"/>
      <c r="AL1000" s="600"/>
      <c r="AM1000" s="600"/>
      <c r="AN1000" s="600"/>
      <c r="AO1000" s="600"/>
      <c r="AP1000" s="600"/>
      <c r="AQ1000" s="600"/>
      <c r="AR1000" s="600"/>
      <c r="AS1000" s="600"/>
      <c r="AT1000" s="600"/>
      <c r="AU1000" s="600"/>
      <c r="AV1000" s="600"/>
      <c r="AW1000" s="600"/>
      <c r="AX1000" s="600"/>
      <c r="AY1000" s="600"/>
      <c r="AZ1000" s="600"/>
      <c r="BA1000" s="600"/>
      <c r="BB1000" s="600"/>
      <c r="BC1000" s="600"/>
      <c r="BD1000" s="600"/>
      <c r="BE1000" s="600"/>
      <c r="BF1000" s="600"/>
      <c r="BG1000" s="600"/>
      <c r="BH1000" s="600"/>
      <c r="BI1000" s="600"/>
      <c r="BJ1000" s="600"/>
      <c r="BK1000" s="600"/>
      <c r="BL1000" s="600"/>
      <c r="BM1000" s="600"/>
      <c r="BN1000" s="600"/>
      <c r="BO1000" s="600"/>
    </row>
    <row r="1001" spans="1:67" s="70" customFormat="1" ht="17.25" customHeight="1" hidden="1">
      <c r="A1001" s="533"/>
      <c r="T1001" s="526"/>
      <c r="U1001" s="103"/>
      <c r="V1001" s="527"/>
      <c r="AK1001" s="600"/>
      <c r="AL1001" s="600"/>
      <c r="AM1001" s="600"/>
      <c r="AN1001" s="600"/>
      <c r="AO1001" s="600"/>
      <c r="AP1001" s="600"/>
      <c r="AQ1001" s="600"/>
      <c r="AR1001" s="600"/>
      <c r="AS1001" s="600"/>
      <c r="AT1001" s="600"/>
      <c r="AU1001" s="600"/>
      <c r="AV1001" s="600"/>
      <c r="AW1001" s="600"/>
      <c r="AX1001" s="600"/>
      <c r="AY1001" s="600"/>
      <c r="AZ1001" s="600"/>
      <c r="BA1001" s="600"/>
      <c r="BB1001" s="600"/>
      <c r="BC1001" s="600"/>
      <c r="BD1001" s="600"/>
      <c r="BE1001" s="600"/>
      <c r="BF1001" s="600"/>
      <c r="BG1001" s="600"/>
      <c r="BH1001" s="600"/>
      <c r="BI1001" s="600"/>
      <c r="BJ1001" s="600"/>
      <c r="BK1001" s="600"/>
      <c r="BL1001" s="600"/>
      <c r="BM1001" s="600"/>
      <c r="BN1001" s="600"/>
      <c r="BO1001" s="600"/>
    </row>
    <row r="1002" spans="1:67" s="70" customFormat="1" ht="17.25" customHeight="1" hidden="1">
      <c r="A1002" s="533"/>
      <c r="T1002" s="526"/>
      <c r="U1002" s="103"/>
      <c r="V1002" s="527"/>
      <c r="AK1002" s="600"/>
      <c r="AL1002" s="600"/>
      <c r="AM1002" s="600"/>
      <c r="AN1002" s="600"/>
      <c r="AO1002" s="600"/>
      <c r="AP1002" s="600"/>
      <c r="AQ1002" s="600"/>
      <c r="AR1002" s="600"/>
      <c r="AS1002" s="600"/>
      <c r="AT1002" s="600"/>
      <c r="AU1002" s="600"/>
      <c r="AV1002" s="600"/>
      <c r="AW1002" s="600"/>
      <c r="AX1002" s="600"/>
      <c r="AY1002" s="600"/>
      <c r="AZ1002" s="600"/>
      <c r="BA1002" s="600"/>
      <c r="BB1002" s="600"/>
      <c r="BC1002" s="600"/>
      <c r="BD1002" s="600"/>
      <c r="BE1002" s="600"/>
      <c r="BF1002" s="600"/>
      <c r="BG1002" s="600"/>
      <c r="BH1002" s="600"/>
      <c r="BI1002" s="600"/>
      <c r="BJ1002" s="600"/>
      <c r="BK1002" s="600"/>
      <c r="BL1002" s="600"/>
      <c r="BM1002" s="600"/>
      <c r="BN1002" s="600"/>
      <c r="BO1002" s="600"/>
    </row>
    <row r="1003" spans="1:67" s="70" customFormat="1" ht="17.25" customHeight="1" hidden="1">
      <c r="A1003" s="533"/>
      <c r="T1003" s="526"/>
      <c r="U1003" s="103"/>
      <c r="V1003" s="527"/>
      <c r="AK1003" s="600"/>
      <c r="AL1003" s="600"/>
      <c r="AM1003" s="600"/>
      <c r="AN1003" s="600"/>
      <c r="AO1003" s="600"/>
      <c r="AP1003" s="600"/>
      <c r="AQ1003" s="600"/>
      <c r="AR1003" s="600"/>
      <c r="AS1003" s="600"/>
      <c r="AT1003" s="600"/>
      <c r="AU1003" s="600"/>
      <c r="AV1003" s="600"/>
      <c r="AW1003" s="600"/>
      <c r="AX1003" s="600"/>
      <c r="AY1003" s="600"/>
      <c r="AZ1003" s="600"/>
      <c r="BA1003" s="600"/>
      <c r="BB1003" s="600"/>
      <c r="BC1003" s="600"/>
      <c r="BD1003" s="600"/>
      <c r="BE1003" s="600"/>
      <c r="BF1003" s="600"/>
      <c r="BG1003" s="600"/>
      <c r="BH1003" s="600"/>
      <c r="BI1003" s="600"/>
      <c r="BJ1003" s="600"/>
      <c r="BK1003" s="600"/>
      <c r="BL1003" s="600"/>
      <c r="BM1003" s="600"/>
      <c r="BN1003" s="600"/>
      <c r="BO1003" s="600"/>
    </row>
    <row r="1004" spans="1:67" s="70" customFormat="1" ht="17.25" customHeight="1" hidden="1">
      <c r="A1004" s="533"/>
      <c r="T1004" s="526"/>
      <c r="U1004" s="103"/>
      <c r="V1004" s="527"/>
      <c r="AK1004" s="600"/>
      <c r="AL1004" s="600"/>
      <c r="AM1004" s="600"/>
      <c r="AN1004" s="600"/>
      <c r="AO1004" s="600"/>
      <c r="AP1004" s="600"/>
      <c r="AQ1004" s="600"/>
      <c r="AR1004" s="600"/>
      <c r="AS1004" s="600"/>
      <c r="AT1004" s="600"/>
      <c r="AU1004" s="600"/>
      <c r="AV1004" s="600"/>
      <c r="AW1004" s="600"/>
      <c r="AX1004" s="600"/>
      <c r="AY1004" s="600"/>
      <c r="AZ1004" s="600"/>
      <c r="BA1004" s="600"/>
      <c r="BB1004" s="600"/>
      <c r="BC1004" s="600"/>
      <c r="BD1004" s="600"/>
      <c r="BE1004" s="600"/>
      <c r="BF1004" s="600"/>
      <c r="BG1004" s="600"/>
      <c r="BH1004" s="600"/>
      <c r="BI1004" s="600"/>
      <c r="BJ1004" s="600"/>
      <c r="BK1004" s="600"/>
      <c r="BL1004" s="600"/>
      <c r="BM1004" s="600"/>
      <c r="BN1004" s="600"/>
      <c r="BO1004" s="600"/>
    </row>
    <row r="1005" spans="1:67" s="70" customFormat="1" ht="17.25" customHeight="1" hidden="1">
      <c r="A1005" s="533"/>
      <c r="T1005" s="526"/>
      <c r="U1005" s="103"/>
      <c r="V1005" s="527"/>
      <c r="AK1005" s="600"/>
      <c r="AL1005" s="600"/>
      <c r="AM1005" s="600"/>
      <c r="AN1005" s="600"/>
      <c r="AO1005" s="600"/>
      <c r="AP1005" s="600"/>
      <c r="AQ1005" s="600"/>
      <c r="AR1005" s="600"/>
      <c r="AS1005" s="600"/>
      <c r="AT1005" s="600"/>
      <c r="AU1005" s="600"/>
      <c r="AV1005" s="600"/>
      <c r="AW1005" s="600"/>
      <c r="AX1005" s="600"/>
      <c r="AY1005" s="600"/>
      <c r="AZ1005" s="600"/>
      <c r="BA1005" s="600"/>
      <c r="BB1005" s="600"/>
      <c r="BC1005" s="600"/>
      <c r="BD1005" s="600"/>
      <c r="BE1005" s="600"/>
      <c r="BF1005" s="600"/>
      <c r="BG1005" s="600"/>
      <c r="BH1005" s="600"/>
      <c r="BI1005" s="600"/>
      <c r="BJ1005" s="600"/>
      <c r="BK1005" s="600"/>
      <c r="BL1005" s="600"/>
      <c r="BM1005" s="600"/>
      <c r="BN1005" s="600"/>
      <c r="BO1005" s="600"/>
    </row>
    <row r="1006" spans="1:67" s="70" customFormat="1" ht="17.25" customHeight="1" hidden="1">
      <c r="A1006" s="533"/>
      <c r="T1006" s="526"/>
      <c r="U1006" s="103"/>
      <c r="V1006" s="527"/>
      <c r="AK1006" s="600"/>
      <c r="AL1006" s="600"/>
      <c r="AM1006" s="600"/>
      <c r="AN1006" s="600"/>
      <c r="AO1006" s="600"/>
      <c r="AP1006" s="600"/>
      <c r="AQ1006" s="600"/>
      <c r="AR1006" s="600"/>
      <c r="AS1006" s="600"/>
      <c r="AT1006" s="600"/>
      <c r="AU1006" s="600"/>
      <c r="AV1006" s="600"/>
      <c r="AW1006" s="600"/>
      <c r="AX1006" s="600"/>
      <c r="AY1006" s="600"/>
      <c r="AZ1006" s="600"/>
      <c r="BA1006" s="600"/>
      <c r="BB1006" s="600"/>
      <c r="BC1006" s="600"/>
      <c r="BD1006" s="600"/>
      <c r="BE1006" s="600"/>
      <c r="BF1006" s="600"/>
      <c r="BG1006" s="600"/>
      <c r="BH1006" s="600"/>
      <c r="BI1006" s="600"/>
      <c r="BJ1006" s="600"/>
      <c r="BK1006" s="600"/>
      <c r="BL1006" s="600"/>
      <c r="BM1006" s="600"/>
      <c r="BN1006" s="600"/>
      <c r="BO1006" s="600"/>
    </row>
    <row r="1007" spans="1:67" s="70" customFormat="1" ht="17.25" customHeight="1" hidden="1">
      <c r="A1007" s="533"/>
      <c r="T1007" s="526"/>
      <c r="U1007" s="103"/>
      <c r="V1007" s="527"/>
      <c r="AK1007" s="600"/>
      <c r="AL1007" s="600"/>
      <c r="AM1007" s="600"/>
      <c r="AN1007" s="600"/>
      <c r="AO1007" s="600"/>
      <c r="AP1007" s="600"/>
      <c r="AQ1007" s="600"/>
      <c r="AR1007" s="600"/>
      <c r="AS1007" s="600"/>
      <c r="AT1007" s="600"/>
      <c r="AU1007" s="600"/>
      <c r="AV1007" s="600"/>
      <c r="AW1007" s="600"/>
      <c r="AX1007" s="600"/>
      <c r="AY1007" s="600"/>
      <c r="AZ1007" s="600"/>
      <c r="BA1007" s="600"/>
      <c r="BB1007" s="600"/>
      <c r="BC1007" s="600"/>
      <c r="BD1007" s="600"/>
      <c r="BE1007" s="600"/>
      <c r="BF1007" s="600"/>
      <c r="BG1007" s="600"/>
      <c r="BH1007" s="600"/>
      <c r="BI1007" s="600"/>
      <c r="BJ1007" s="600"/>
      <c r="BK1007" s="600"/>
      <c r="BL1007" s="600"/>
      <c r="BM1007" s="600"/>
      <c r="BN1007" s="600"/>
      <c r="BO1007" s="600"/>
    </row>
    <row r="1008" spans="1:67" s="70" customFormat="1" ht="17.25" customHeight="1" hidden="1">
      <c r="A1008" s="533"/>
      <c r="T1008" s="526"/>
      <c r="U1008" s="103"/>
      <c r="V1008" s="527"/>
      <c r="AK1008" s="600"/>
      <c r="AL1008" s="600"/>
      <c r="AM1008" s="600"/>
      <c r="AN1008" s="600"/>
      <c r="AO1008" s="600"/>
      <c r="AP1008" s="600"/>
      <c r="AQ1008" s="600"/>
      <c r="AR1008" s="600"/>
      <c r="AS1008" s="600"/>
      <c r="AT1008" s="600"/>
      <c r="AU1008" s="600"/>
      <c r="AV1008" s="600"/>
      <c r="AW1008" s="600"/>
      <c r="AX1008" s="600"/>
      <c r="AY1008" s="600"/>
      <c r="AZ1008" s="600"/>
      <c r="BA1008" s="600"/>
      <c r="BB1008" s="600"/>
      <c r="BC1008" s="600"/>
      <c r="BD1008" s="600"/>
      <c r="BE1008" s="600"/>
      <c r="BF1008" s="600"/>
      <c r="BG1008" s="600"/>
      <c r="BH1008" s="600"/>
      <c r="BI1008" s="600"/>
      <c r="BJ1008" s="600"/>
      <c r="BK1008" s="600"/>
      <c r="BL1008" s="600"/>
      <c r="BM1008" s="600"/>
      <c r="BN1008" s="600"/>
      <c r="BO1008" s="600"/>
    </row>
    <row r="1009" spans="1:67" s="70" customFormat="1" ht="17.25" customHeight="1" hidden="1">
      <c r="A1009" s="533"/>
      <c r="T1009" s="526"/>
      <c r="U1009" s="103"/>
      <c r="V1009" s="527"/>
      <c r="AK1009" s="600"/>
      <c r="AL1009" s="600"/>
      <c r="AM1009" s="600"/>
      <c r="AN1009" s="600"/>
      <c r="AO1009" s="600"/>
      <c r="AP1009" s="600"/>
      <c r="AQ1009" s="600"/>
      <c r="AR1009" s="600"/>
      <c r="AS1009" s="600"/>
      <c r="AT1009" s="600"/>
      <c r="AU1009" s="600"/>
      <c r="AV1009" s="600"/>
      <c r="AW1009" s="600"/>
      <c r="AX1009" s="600"/>
      <c r="AY1009" s="600"/>
      <c r="AZ1009" s="600"/>
      <c r="BA1009" s="600"/>
      <c r="BB1009" s="600"/>
      <c r="BC1009" s="600"/>
      <c r="BD1009" s="600"/>
      <c r="BE1009" s="600"/>
      <c r="BF1009" s="600"/>
      <c r="BG1009" s="600"/>
      <c r="BH1009" s="600"/>
      <c r="BI1009" s="600"/>
      <c r="BJ1009" s="600"/>
      <c r="BK1009" s="600"/>
      <c r="BL1009" s="600"/>
      <c r="BM1009" s="600"/>
      <c r="BN1009" s="600"/>
      <c r="BO1009" s="600"/>
    </row>
    <row r="1010" spans="1:67" s="70" customFormat="1" ht="17.25" customHeight="1" hidden="1">
      <c r="A1010" s="533"/>
      <c r="T1010" s="526"/>
      <c r="U1010" s="103"/>
      <c r="V1010" s="527"/>
      <c r="AK1010" s="600"/>
      <c r="AL1010" s="600"/>
      <c r="AM1010" s="600"/>
      <c r="AN1010" s="600"/>
      <c r="AO1010" s="600"/>
      <c r="AP1010" s="600"/>
      <c r="AQ1010" s="600"/>
      <c r="AR1010" s="600"/>
      <c r="AS1010" s="600"/>
      <c r="AT1010" s="600"/>
      <c r="AU1010" s="600"/>
      <c r="AV1010" s="600"/>
      <c r="AW1010" s="600"/>
      <c r="AX1010" s="600"/>
      <c r="AY1010" s="600"/>
      <c r="AZ1010" s="600"/>
      <c r="BA1010" s="600"/>
      <c r="BB1010" s="600"/>
      <c r="BC1010" s="600"/>
      <c r="BD1010" s="600"/>
      <c r="BE1010" s="600"/>
      <c r="BF1010" s="600"/>
      <c r="BG1010" s="600"/>
      <c r="BH1010" s="600"/>
      <c r="BI1010" s="600"/>
      <c r="BJ1010" s="600"/>
      <c r="BK1010" s="600"/>
      <c r="BL1010" s="600"/>
      <c r="BM1010" s="600"/>
      <c r="BN1010" s="600"/>
      <c r="BO1010" s="600"/>
    </row>
    <row r="1011" spans="1:67" s="70" customFormat="1" ht="17.25" customHeight="1" hidden="1">
      <c r="A1011" s="533"/>
      <c r="T1011" s="526"/>
      <c r="U1011" s="103"/>
      <c r="V1011" s="527"/>
      <c r="AK1011" s="600"/>
      <c r="AL1011" s="600"/>
      <c r="AM1011" s="600"/>
      <c r="AN1011" s="600"/>
      <c r="AO1011" s="600"/>
      <c r="AP1011" s="600"/>
      <c r="AQ1011" s="600"/>
      <c r="AR1011" s="600"/>
      <c r="AS1011" s="600"/>
      <c r="AT1011" s="600"/>
      <c r="AU1011" s="600"/>
      <c r="AV1011" s="600"/>
      <c r="AW1011" s="600"/>
      <c r="AX1011" s="600"/>
      <c r="AY1011" s="600"/>
      <c r="AZ1011" s="600"/>
      <c r="BA1011" s="600"/>
      <c r="BB1011" s="600"/>
      <c r="BC1011" s="600"/>
      <c r="BD1011" s="600"/>
      <c r="BE1011" s="600"/>
      <c r="BF1011" s="600"/>
      <c r="BG1011" s="600"/>
      <c r="BH1011" s="600"/>
      <c r="BI1011" s="600"/>
      <c r="BJ1011" s="600"/>
      <c r="BK1011" s="600"/>
      <c r="BL1011" s="600"/>
      <c r="BM1011" s="600"/>
      <c r="BN1011" s="600"/>
      <c r="BO1011" s="600"/>
    </row>
    <row r="1012" spans="1:67" s="70" customFormat="1" ht="17.25" customHeight="1" hidden="1">
      <c r="A1012" s="533"/>
      <c r="T1012" s="526"/>
      <c r="U1012" s="103"/>
      <c r="V1012" s="527"/>
      <c r="AK1012" s="600"/>
      <c r="AL1012" s="600"/>
      <c r="AM1012" s="600"/>
      <c r="AN1012" s="600"/>
      <c r="AO1012" s="600"/>
      <c r="AP1012" s="600"/>
      <c r="AQ1012" s="600"/>
      <c r="AR1012" s="600"/>
      <c r="AS1012" s="600"/>
      <c r="AT1012" s="600"/>
      <c r="AU1012" s="600"/>
      <c r="AV1012" s="600"/>
      <c r="AW1012" s="600"/>
      <c r="AX1012" s="600"/>
      <c r="AY1012" s="600"/>
      <c r="AZ1012" s="600"/>
      <c r="BA1012" s="600"/>
      <c r="BB1012" s="600"/>
      <c r="BC1012" s="600"/>
      <c r="BD1012" s="600"/>
      <c r="BE1012" s="600"/>
      <c r="BF1012" s="600"/>
      <c r="BG1012" s="600"/>
      <c r="BH1012" s="600"/>
      <c r="BI1012" s="600"/>
      <c r="BJ1012" s="600"/>
      <c r="BK1012" s="600"/>
      <c r="BL1012" s="600"/>
      <c r="BM1012" s="600"/>
      <c r="BN1012" s="600"/>
      <c r="BO1012" s="600"/>
    </row>
    <row r="1013" spans="1:67" s="70" customFormat="1" ht="17.25" customHeight="1" hidden="1">
      <c r="A1013" s="533"/>
      <c r="T1013" s="526"/>
      <c r="U1013" s="103"/>
      <c r="V1013" s="527"/>
      <c r="AK1013" s="600"/>
      <c r="AL1013" s="600"/>
      <c r="AM1013" s="600"/>
      <c r="AN1013" s="600"/>
      <c r="AO1013" s="600"/>
      <c r="AP1013" s="600"/>
      <c r="AQ1013" s="600"/>
      <c r="AR1013" s="600"/>
      <c r="AS1013" s="600"/>
      <c r="AT1013" s="600"/>
      <c r="AU1013" s="600"/>
      <c r="AV1013" s="600"/>
      <c r="AW1013" s="600"/>
      <c r="AX1013" s="600"/>
      <c r="AY1013" s="600"/>
      <c r="AZ1013" s="600"/>
      <c r="BA1013" s="600"/>
      <c r="BB1013" s="600"/>
      <c r="BC1013" s="600"/>
      <c r="BD1013" s="600"/>
      <c r="BE1013" s="600"/>
      <c r="BF1013" s="600"/>
      <c r="BG1013" s="600"/>
      <c r="BH1013" s="600"/>
      <c r="BI1013" s="600"/>
      <c r="BJ1013" s="600"/>
      <c r="BK1013" s="600"/>
      <c r="BL1013" s="600"/>
      <c r="BM1013" s="600"/>
      <c r="BN1013" s="600"/>
      <c r="BO1013" s="600"/>
    </row>
    <row r="1014" ht="15" hidden="1"/>
    <row r="1015" ht="15" hidden="1"/>
    <row r="1016" ht="15" hidden="1"/>
    <row r="1017" ht="15" hidden="1"/>
    <row r="1018" ht="15" hidden="1"/>
    <row r="1019" ht="15" hidden="1"/>
    <row r="1020" ht="15" hidden="1"/>
    <row r="1021" ht="15" hidden="1"/>
    <row r="1022" ht="15" hidden="1"/>
    <row r="1023" ht="15" hidden="1"/>
    <row r="1024" ht="15" hidden="1"/>
    <row r="1025" ht="15" hidden="1"/>
    <row r="1026" ht="15" hidden="1"/>
    <row r="1027" ht="15" hidden="1"/>
    <row r="1028" ht="15" hidden="1"/>
    <row r="1029" ht="15" hidden="1"/>
    <row r="1030" ht="15" hidden="1"/>
    <row r="1031" ht="15" hidden="1"/>
    <row r="1032" ht="15" hidden="1"/>
    <row r="1033" ht="15" hidden="1"/>
    <row r="1034" ht="15" hidden="1"/>
    <row r="1035" ht="15" hidden="1"/>
    <row r="1036" ht="15" hidden="1"/>
    <row r="1037" ht="15" hidden="1"/>
    <row r="1038" ht="15" hidden="1"/>
    <row r="1039" ht="15" hidden="1"/>
    <row r="1040" ht="15" hidden="1"/>
    <row r="1041" ht="15" hidden="1"/>
    <row r="1042" ht="15" hidden="1"/>
    <row r="1043" ht="15" hidden="1"/>
    <row r="1044" ht="15" hidden="1"/>
    <row r="1045" ht="15" hidden="1"/>
    <row r="1046" ht="15" hidden="1"/>
    <row r="1047" ht="15" hidden="1"/>
    <row r="1048" ht="15" hidden="1"/>
    <row r="1049" ht="15" hidden="1"/>
    <row r="1050" ht="15" hidden="1"/>
    <row r="1051" ht="15" hidden="1"/>
    <row r="1052" ht="15" hidden="1"/>
    <row r="1053" ht="15" hidden="1"/>
    <row r="1054" ht="15" hidden="1"/>
    <row r="1055" ht="15" hidden="1"/>
    <row r="1056" ht="15" hidden="1"/>
    <row r="1057" ht="15" hidden="1"/>
    <row r="1058" ht="15" hidden="1"/>
    <row r="1059" ht="15" hidden="1"/>
    <row r="1060" ht="15" hidden="1"/>
    <row r="1061" ht="15" hidden="1"/>
    <row r="1062" ht="15" hidden="1"/>
    <row r="1063" ht="15" hidden="1"/>
    <row r="1064" ht="15" hidden="1"/>
    <row r="1065" ht="15" hidden="1"/>
    <row r="1066" ht="15" hidden="1"/>
    <row r="1067" ht="15" hidden="1"/>
    <row r="1068" ht="15" hidden="1"/>
    <row r="1069" ht="15" hidden="1"/>
    <row r="1070" ht="15" hidden="1"/>
    <row r="1071" ht="15" hidden="1"/>
    <row r="1072" ht="15" hidden="1"/>
    <row r="1073" ht="15" hidden="1"/>
    <row r="1074" ht="15" hidden="1"/>
    <row r="1075" ht="15" hidden="1"/>
    <row r="1076" ht="15" hidden="1"/>
    <row r="1077" ht="15" hidden="1"/>
    <row r="1078" ht="15" hidden="1"/>
    <row r="1079" ht="15" hidden="1"/>
    <row r="1080" ht="15" hidden="1"/>
    <row r="1081" ht="15" hidden="1"/>
    <row r="1082" ht="15" hidden="1"/>
    <row r="1083" ht="15" hidden="1"/>
    <row r="1084" ht="15" hidden="1"/>
    <row r="1085" ht="15" hidden="1"/>
    <row r="1086" ht="15" hidden="1"/>
    <row r="1087" ht="15" hidden="1"/>
    <row r="1088" ht="15" hidden="1"/>
    <row r="1089" ht="15" hidden="1"/>
    <row r="1090" ht="15" hidden="1"/>
    <row r="1091" ht="15" hidden="1"/>
    <row r="1092" ht="15" hidden="1"/>
    <row r="1093" ht="15" hidden="1"/>
    <row r="1094" ht="15" hidden="1"/>
    <row r="1095" ht="15" hidden="1"/>
    <row r="1096" ht="15" hidden="1"/>
    <row r="1097" ht="15" hidden="1"/>
    <row r="1098" ht="15" hidden="1"/>
    <row r="1099" ht="15" hidden="1"/>
    <row r="1100" ht="15" hidden="1"/>
    <row r="1101" ht="15" hidden="1"/>
    <row r="1102" ht="15" hidden="1"/>
    <row r="1103" ht="15" hidden="1"/>
    <row r="1104" ht="15" hidden="1"/>
    <row r="1105" ht="15" hidden="1"/>
    <row r="1106" ht="15" hidden="1"/>
    <row r="1107" ht="15" hidden="1"/>
    <row r="1108" ht="15" hidden="1"/>
    <row r="1109" ht="15" hidden="1"/>
    <row r="1110" ht="15" hidden="1"/>
    <row r="1111" ht="15" hidden="1"/>
    <row r="1112" ht="15" hidden="1"/>
    <row r="1113" ht="15" hidden="1"/>
    <row r="1114" ht="15" hidden="1"/>
    <row r="1115" ht="15" hidden="1"/>
    <row r="1116" ht="15" hidden="1"/>
    <row r="1117" ht="15" hidden="1"/>
    <row r="1118" ht="15" hidden="1"/>
    <row r="1119" ht="15" hidden="1"/>
    <row r="1120" ht="15" hidden="1"/>
    <row r="1121" ht="15" hidden="1"/>
    <row r="1122" ht="15" hidden="1"/>
    <row r="1123" ht="15" hidden="1"/>
    <row r="1124" ht="15" hidden="1"/>
    <row r="1125" ht="15" hidden="1"/>
    <row r="1126" ht="15" hidden="1"/>
    <row r="1127" ht="15" hidden="1"/>
    <row r="1128" ht="15" hidden="1"/>
    <row r="1129" ht="15" hidden="1"/>
    <row r="1130" ht="15" hidden="1"/>
    <row r="1131" ht="15" hidden="1"/>
    <row r="1132" ht="15" hidden="1"/>
    <row r="1133" ht="15" hidden="1"/>
    <row r="1134" ht="15" hidden="1"/>
    <row r="1135" ht="15" hidden="1"/>
    <row r="1136" ht="15" hidden="1"/>
    <row r="1137" ht="15" hidden="1"/>
    <row r="1138" ht="15" hidden="1"/>
    <row r="1139" ht="15" hidden="1"/>
    <row r="1140" ht="15" hidden="1"/>
    <row r="1141" ht="15" hidden="1"/>
    <row r="1142" ht="15" hidden="1"/>
    <row r="1143" ht="15" hidden="1"/>
    <row r="1144" ht="15" hidden="1"/>
    <row r="1145" ht="15" hidden="1"/>
    <row r="1146" ht="15" hidden="1"/>
    <row r="1147" ht="15" hidden="1"/>
    <row r="1148" ht="15" hidden="1"/>
    <row r="1149" ht="15" hidden="1"/>
    <row r="1150" ht="15" hidden="1"/>
    <row r="1151" ht="15" hidden="1"/>
    <row r="1152" ht="15" hidden="1"/>
    <row r="1153" ht="15" hidden="1"/>
    <row r="1154" ht="15" hidden="1"/>
    <row r="1155" ht="15" hidden="1"/>
    <row r="1156" ht="15" hidden="1"/>
    <row r="1157" ht="15" hidden="1"/>
    <row r="1158" ht="15" hidden="1"/>
    <row r="1159" ht="15" hidden="1"/>
    <row r="1160" ht="15" hidden="1"/>
    <row r="1161" ht="15" hidden="1"/>
    <row r="1162" ht="15" hidden="1"/>
    <row r="1163" ht="15" hidden="1"/>
    <row r="1164" ht="15" hidden="1"/>
    <row r="1165" ht="15" hidden="1"/>
    <row r="1166" ht="15" hidden="1"/>
    <row r="1167" ht="15" hidden="1"/>
    <row r="1168" ht="15" hidden="1"/>
    <row r="1169" ht="15" hidden="1"/>
    <row r="1170" ht="15" hidden="1"/>
    <row r="1171" ht="15" hidden="1"/>
    <row r="1172" ht="15" hidden="1"/>
    <row r="1173" ht="15" hidden="1"/>
    <row r="1174" ht="15" hidden="1"/>
    <row r="1175" ht="15" hidden="1"/>
    <row r="1176" ht="15" hidden="1"/>
    <row r="1177" ht="15" hidden="1"/>
    <row r="1178" ht="15" hidden="1"/>
    <row r="1179" ht="15" hidden="1"/>
    <row r="1180" ht="15" hidden="1"/>
    <row r="1181" ht="15" hidden="1"/>
    <row r="1182" ht="15" hidden="1"/>
    <row r="1183" ht="15" hidden="1"/>
    <row r="1184" ht="15" hidden="1"/>
    <row r="1185" ht="15" hidden="1"/>
    <row r="1186" ht="15" hidden="1"/>
    <row r="1187" ht="15" hidden="1"/>
    <row r="1188" ht="15" hidden="1"/>
    <row r="1189" ht="15" hidden="1"/>
    <row r="1190" ht="15" hidden="1"/>
    <row r="1191" ht="15" hidden="1"/>
    <row r="1192" ht="15" hidden="1"/>
    <row r="1193" ht="15" hidden="1"/>
    <row r="1194" ht="15" hidden="1"/>
    <row r="1195" ht="15" hidden="1"/>
    <row r="1196" ht="15" hidden="1"/>
    <row r="1197" ht="15" hidden="1"/>
    <row r="1198" ht="15" hidden="1"/>
    <row r="1199" ht="15" hidden="1"/>
    <row r="1200" ht="15" hidden="1"/>
    <row r="1201" ht="15" hidden="1"/>
    <row r="1202" ht="15" hidden="1"/>
    <row r="1203" ht="15" hidden="1"/>
    <row r="1204" ht="15" hidden="1"/>
    <row r="1205" ht="15" hidden="1"/>
    <row r="1206" ht="15" hidden="1"/>
    <row r="1207" ht="15" hidden="1"/>
    <row r="1208" ht="15" hidden="1"/>
    <row r="1209" ht="15" hidden="1"/>
    <row r="1210" ht="15" hidden="1"/>
    <row r="1211" ht="15" hidden="1"/>
    <row r="1212" ht="15" hidden="1"/>
    <row r="1213" ht="15" hidden="1"/>
    <row r="1214" ht="15" hidden="1"/>
    <row r="1215" ht="15" hidden="1"/>
    <row r="1216" ht="15" hidden="1"/>
    <row r="1217" ht="15" hidden="1"/>
    <row r="1218" ht="15" hidden="1"/>
    <row r="1219" ht="15" hidden="1"/>
    <row r="1220" ht="15" hidden="1"/>
    <row r="1221" ht="15" hidden="1"/>
    <row r="1222" ht="15" hidden="1"/>
    <row r="1223" ht="15" hidden="1"/>
    <row r="1224" ht="15" hidden="1"/>
    <row r="1225" ht="15" hidden="1"/>
    <row r="1226" ht="15" hidden="1"/>
    <row r="1227" ht="15" hidden="1"/>
    <row r="1228" ht="15" hidden="1"/>
    <row r="1229" ht="15" hidden="1"/>
    <row r="1230" ht="15" hidden="1"/>
    <row r="1231" ht="15" hidden="1"/>
    <row r="1232" ht="15" hidden="1"/>
    <row r="1233" ht="15" hidden="1"/>
    <row r="1234" ht="15" hidden="1"/>
    <row r="1235" ht="15" hidden="1"/>
    <row r="1236" ht="15" hidden="1"/>
    <row r="1237" ht="15" hidden="1"/>
    <row r="1238" ht="15" hidden="1"/>
    <row r="1239" ht="15" hidden="1"/>
    <row r="1240" ht="15" hidden="1"/>
    <row r="1241" ht="15" hidden="1"/>
    <row r="1242" ht="15" hidden="1"/>
    <row r="1243" ht="15" hidden="1"/>
    <row r="1244" ht="15" hidden="1"/>
    <row r="1245" ht="15" hidden="1"/>
    <row r="1246" ht="15" hidden="1"/>
    <row r="1247" ht="15" hidden="1"/>
    <row r="1248" ht="15" hidden="1"/>
    <row r="1249" ht="15" hidden="1"/>
    <row r="1250" ht="15" hidden="1"/>
    <row r="1251" ht="15" hidden="1"/>
    <row r="1252" ht="15" hidden="1"/>
    <row r="1253" ht="15" hidden="1"/>
    <row r="1254" ht="15" hidden="1"/>
    <row r="1255" ht="15" hidden="1"/>
    <row r="1256" ht="15" hidden="1"/>
    <row r="1257" ht="15" hidden="1"/>
    <row r="1258" ht="15" hidden="1"/>
    <row r="1259" ht="15" hidden="1"/>
    <row r="1260" ht="15" hidden="1"/>
    <row r="1261" ht="15" hidden="1"/>
    <row r="1262" ht="15" hidden="1"/>
    <row r="1263" ht="15" hidden="1"/>
    <row r="1264" ht="15" hidden="1"/>
    <row r="1265" ht="15" hidden="1"/>
    <row r="1266" ht="15" hidden="1"/>
    <row r="1267" ht="15" hidden="1"/>
    <row r="1268" ht="15" hidden="1"/>
    <row r="1269" ht="15" hidden="1"/>
    <row r="1270" ht="15" hidden="1"/>
    <row r="1271" ht="15" hidden="1"/>
    <row r="1272" ht="15" hidden="1"/>
    <row r="1273" ht="15" hidden="1"/>
    <row r="1274" ht="15" hidden="1"/>
    <row r="1275" ht="15" hidden="1"/>
    <row r="1276" ht="15" hidden="1"/>
    <row r="1277" ht="15" hidden="1"/>
    <row r="1278" ht="15" hidden="1"/>
    <row r="1279" ht="15" hidden="1"/>
    <row r="1280" ht="15" hidden="1"/>
    <row r="1281" ht="15" hidden="1"/>
    <row r="1282" ht="15" hidden="1"/>
    <row r="1283" ht="15" hidden="1"/>
    <row r="1284" ht="15" hidden="1"/>
    <row r="1285" ht="15" hidden="1"/>
    <row r="1286" ht="15" hidden="1"/>
    <row r="1287" ht="15" hidden="1"/>
    <row r="1288" ht="15" hidden="1"/>
    <row r="1289" ht="15" hidden="1"/>
    <row r="1290" ht="15" hidden="1"/>
    <row r="1291" ht="15" hidden="1"/>
    <row r="1292" ht="15" hidden="1"/>
    <row r="1293" ht="15" hidden="1"/>
    <row r="1294" ht="15" hidden="1"/>
    <row r="1295" ht="15" hidden="1"/>
    <row r="1296" ht="15" hidden="1"/>
    <row r="1297" ht="15" hidden="1"/>
    <row r="1298" ht="15" hidden="1"/>
    <row r="1299" ht="15" hidden="1"/>
    <row r="1300" ht="15" hidden="1"/>
    <row r="1301" ht="15" hidden="1"/>
    <row r="1302" ht="15" hidden="1"/>
    <row r="1303" ht="15" hidden="1"/>
    <row r="1304" ht="15" hidden="1"/>
    <row r="1305" ht="15" hidden="1"/>
    <row r="1306" ht="15" hidden="1"/>
    <row r="1307" ht="15" hidden="1"/>
    <row r="1308" ht="15" hidden="1"/>
    <row r="1309" ht="15" hidden="1"/>
    <row r="1310" ht="15" hidden="1"/>
    <row r="1311" ht="15" hidden="1"/>
    <row r="1312" ht="15" hidden="1"/>
    <row r="1313" ht="15" hidden="1"/>
    <row r="1314" ht="15" hidden="1"/>
    <row r="1315" ht="15" hidden="1"/>
    <row r="1316" ht="15" hidden="1"/>
    <row r="1317" ht="15" hidden="1"/>
    <row r="1318" ht="15" hidden="1"/>
    <row r="1319" ht="15" hidden="1"/>
    <row r="1320" ht="15" hidden="1"/>
    <row r="1321" ht="15" hidden="1"/>
    <row r="1322" ht="15" hidden="1"/>
    <row r="1323" ht="15" hidden="1"/>
    <row r="1324" ht="15" hidden="1"/>
    <row r="1325" ht="15" hidden="1"/>
    <row r="1326" ht="15" hidden="1"/>
    <row r="1327" ht="15" hidden="1"/>
    <row r="1328" ht="15" hidden="1"/>
    <row r="1329" ht="15" hidden="1"/>
    <row r="1330" ht="15" hidden="1"/>
    <row r="1331" ht="15" hidden="1"/>
    <row r="1332" ht="15" hidden="1"/>
    <row r="1333" ht="15" hidden="1"/>
    <row r="1334" ht="15" hidden="1"/>
    <row r="1335" ht="15" hidden="1"/>
    <row r="1336" ht="15" hidden="1"/>
    <row r="1337" ht="15" hidden="1"/>
    <row r="1338" ht="15" hidden="1"/>
    <row r="1339" ht="15" hidden="1"/>
    <row r="1340" ht="15" hidden="1"/>
    <row r="1341" ht="15" hidden="1"/>
    <row r="1342" ht="15" hidden="1"/>
    <row r="1343" ht="15" hidden="1"/>
    <row r="1344" ht="15" hidden="1"/>
    <row r="1345" ht="15" hidden="1"/>
    <row r="1346" ht="15" hidden="1"/>
    <row r="1347" ht="15" hidden="1"/>
    <row r="1348" ht="15" hidden="1"/>
    <row r="1349" ht="15" hidden="1"/>
    <row r="1350" ht="15" hidden="1"/>
    <row r="1351" ht="15" hidden="1"/>
    <row r="1352" ht="15" hidden="1"/>
    <row r="1353" ht="15" hidden="1"/>
    <row r="1354" ht="15" hidden="1"/>
    <row r="1355" ht="15" hidden="1"/>
    <row r="1356" ht="15" hidden="1"/>
    <row r="1357" ht="15" hidden="1"/>
    <row r="1358" ht="15" hidden="1"/>
    <row r="1359" ht="15" hidden="1"/>
    <row r="1360" ht="15" hidden="1"/>
    <row r="1361" ht="15" hidden="1"/>
    <row r="1362" ht="15" hidden="1"/>
    <row r="1363" ht="15" hidden="1"/>
    <row r="1364" ht="15" hidden="1"/>
    <row r="1365" ht="15" hidden="1"/>
    <row r="1366" ht="15" hidden="1"/>
    <row r="1367" ht="15" hidden="1"/>
    <row r="1368" ht="15" hidden="1"/>
    <row r="1369" ht="15" hidden="1"/>
    <row r="1370" ht="15" hidden="1"/>
    <row r="1371" ht="15" hidden="1"/>
    <row r="1372" ht="15" hidden="1"/>
    <row r="1373" ht="15" hidden="1"/>
    <row r="1374" ht="15" hidden="1"/>
    <row r="1375" ht="15" hidden="1"/>
    <row r="1376" ht="15" hidden="1"/>
    <row r="1377" ht="15" hidden="1"/>
    <row r="1378" ht="15" hidden="1"/>
    <row r="1379" ht="15" hidden="1"/>
    <row r="1380" ht="15" hidden="1"/>
    <row r="1381" ht="15" hidden="1"/>
    <row r="1382" ht="15" hidden="1"/>
    <row r="1383" ht="15" hidden="1"/>
    <row r="1384" ht="15" hidden="1"/>
    <row r="1385" ht="15" hidden="1"/>
    <row r="1386" ht="15" hidden="1"/>
    <row r="1387" ht="15" hidden="1"/>
    <row r="1388" ht="15" hidden="1"/>
    <row r="1389" ht="15" hidden="1"/>
    <row r="1390" ht="15" hidden="1"/>
    <row r="1391" ht="15" hidden="1"/>
    <row r="1392" ht="15" hidden="1"/>
    <row r="1393" ht="15" hidden="1"/>
    <row r="1394" ht="15" hidden="1"/>
    <row r="1395" ht="15" hidden="1"/>
    <row r="1396" ht="15" hidden="1"/>
    <row r="1397" ht="15" hidden="1"/>
    <row r="1398" ht="15" hidden="1"/>
    <row r="1399" ht="15" hidden="1"/>
    <row r="1400" ht="15" hidden="1"/>
    <row r="1401" ht="15" hidden="1"/>
    <row r="1402" ht="15" hidden="1"/>
    <row r="1403" ht="15" hidden="1"/>
    <row r="1404" ht="15" hidden="1"/>
  </sheetData>
  <sheetProtection/>
  <mergeCells count="2011">
    <mergeCell ref="N315:S315"/>
    <mergeCell ref="M571:R571"/>
    <mergeCell ref="J504:M504"/>
    <mergeCell ref="J505:M505"/>
    <mergeCell ref="J506:M506"/>
    <mergeCell ref="J507:M507"/>
    <mergeCell ref="N537:S537"/>
    <mergeCell ref="N314:S314"/>
    <mergeCell ref="L213:O213"/>
    <mergeCell ref="V115:AA115"/>
    <mergeCell ref="R173:S173"/>
    <mergeCell ref="R174:S174"/>
    <mergeCell ref="L202:O202"/>
    <mergeCell ref="L203:O203"/>
    <mergeCell ref="H520:M520"/>
    <mergeCell ref="B535:S535"/>
    <mergeCell ref="H521:M521"/>
    <mergeCell ref="H137:M137"/>
    <mergeCell ref="P216:R216"/>
    <mergeCell ref="P210:R210"/>
    <mergeCell ref="P211:R211"/>
    <mergeCell ref="P212:R212"/>
    <mergeCell ref="P213:R213"/>
    <mergeCell ref="P215:R215"/>
    <mergeCell ref="U521:Z521"/>
    <mergeCell ref="U515:Z515"/>
    <mergeCell ref="N521:S521"/>
    <mergeCell ref="N508:S508"/>
    <mergeCell ref="N520:S520"/>
    <mergeCell ref="U517:Z517"/>
    <mergeCell ref="P492:S492"/>
    <mergeCell ref="P502:S502"/>
    <mergeCell ref="P494:S494"/>
    <mergeCell ref="P503:S503"/>
    <mergeCell ref="N451:S451"/>
    <mergeCell ref="N456:S456"/>
    <mergeCell ref="N449:S449"/>
    <mergeCell ref="N469:S469"/>
    <mergeCell ref="N471:S471"/>
    <mergeCell ref="U516:Z516"/>
    <mergeCell ref="N475:S475"/>
    <mergeCell ref="N477:S477"/>
    <mergeCell ref="N476:S476"/>
    <mergeCell ref="N490:S490"/>
    <mergeCell ref="P500:S500"/>
    <mergeCell ref="P498:S498"/>
    <mergeCell ref="P499:S499"/>
    <mergeCell ref="N468:S468"/>
    <mergeCell ref="U456:Z456"/>
    <mergeCell ref="U469:Z469"/>
    <mergeCell ref="B536:S536"/>
    <mergeCell ref="N542:S542"/>
    <mergeCell ref="H543:M543"/>
    <mergeCell ref="N543:S543"/>
    <mergeCell ref="H537:M537"/>
    <mergeCell ref="J503:M503"/>
    <mergeCell ref="N519:S519"/>
    <mergeCell ref="N454:S454"/>
    <mergeCell ref="N450:S450"/>
    <mergeCell ref="N453:S453"/>
    <mergeCell ref="N455:S455"/>
    <mergeCell ref="N446:S446"/>
    <mergeCell ref="Q565:S565"/>
    <mergeCell ref="N515:S515"/>
    <mergeCell ref="N538:S538"/>
    <mergeCell ref="N540:S540"/>
    <mergeCell ref="N547:S547"/>
    <mergeCell ref="N514:S514"/>
    <mergeCell ref="N464:S464"/>
    <mergeCell ref="H462:M462"/>
    <mergeCell ref="N463:S463"/>
    <mergeCell ref="N462:S462"/>
    <mergeCell ref="H516:M516"/>
    <mergeCell ref="B563:H563"/>
    <mergeCell ref="B564:H564"/>
    <mergeCell ref="I562:J562"/>
    <mergeCell ref="L562:P562"/>
    <mergeCell ref="Q562:S562"/>
    <mergeCell ref="N548:S548"/>
    <mergeCell ref="N511:S511"/>
    <mergeCell ref="B200:D200"/>
    <mergeCell ref="B205:D205"/>
    <mergeCell ref="B206:D206"/>
    <mergeCell ref="L216:O216"/>
    <mergeCell ref="L212:O212"/>
    <mergeCell ref="Q223:S223"/>
    <mergeCell ref="P217:R217"/>
    <mergeCell ref="L220:O220"/>
    <mergeCell ref="P218:R218"/>
    <mergeCell ref="I223:L223"/>
    <mergeCell ref="Q222:S222"/>
    <mergeCell ref="B305:G305"/>
    <mergeCell ref="N316:S316"/>
    <mergeCell ref="N392:S392"/>
    <mergeCell ref="N389:S389"/>
    <mergeCell ref="N383:S383"/>
    <mergeCell ref="N384:S384"/>
    <mergeCell ref="N386:S386"/>
    <mergeCell ref="N388:S388"/>
    <mergeCell ref="N387:S387"/>
    <mergeCell ref="F323:G323"/>
    <mergeCell ref="L204:O204"/>
    <mergeCell ref="L205:O205"/>
    <mergeCell ref="P209:R209"/>
    <mergeCell ref="P202:R202"/>
    <mergeCell ref="P203:R203"/>
    <mergeCell ref="P204:R204"/>
    <mergeCell ref="P205:R205"/>
    <mergeCell ref="L207:O207"/>
    <mergeCell ref="L208:O208"/>
    <mergeCell ref="P207:R207"/>
    <mergeCell ref="L210:O210"/>
    <mergeCell ref="H310:M310"/>
    <mergeCell ref="G219:H219"/>
    <mergeCell ref="G220:H220"/>
    <mergeCell ref="P206:R206"/>
    <mergeCell ref="P208:R208"/>
    <mergeCell ref="L206:O206"/>
    <mergeCell ref="G206:H206"/>
    <mergeCell ref="G207:H207"/>
    <mergeCell ref="H283:M283"/>
    <mergeCell ref="N284:S284"/>
    <mergeCell ref="Q227:S227"/>
    <mergeCell ref="N287:S287"/>
    <mergeCell ref="H317:M317"/>
    <mergeCell ref="N317:S317"/>
    <mergeCell ref="H312:M312"/>
    <mergeCell ref="N312:S312"/>
    <mergeCell ref="H293:M293"/>
    <mergeCell ref="N293:S293"/>
    <mergeCell ref="L214:O214"/>
    <mergeCell ref="L215:O215"/>
    <mergeCell ref="L209:O209"/>
    <mergeCell ref="N286:S286"/>
    <mergeCell ref="N288:S288"/>
    <mergeCell ref="L217:O217"/>
    <mergeCell ref="L218:O218"/>
    <mergeCell ref="L219:O219"/>
    <mergeCell ref="P219:R219"/>
    <mergeCell ref="P220:R220"/>
    <mergeCell ref="I225:L225"/>
    <mergeCell ref="I226:L226"/>
    <mergeCell ref="I227:L227"/>
    <mergeCell ref="Q225:S225"/>
    <mergeCell ref="G217:H217"/>
    <mergeCell ref="G218:H218"/>
    <mergeCell ref="G210:H210"/>
    <mergeCell ref="G211:H211"/>
    <mergeCell ref="G212:H212"/>
    <mergeCell ref="G213:H213"/>
    <mergeCell ref="G215:H215"/>
    <mergeCell ref="G216:H216"/>
    <mergeCell ref="G214:H214"/>
    <mergeCell ref="G208:H208"/>
    <mergeCell ref="P214:R214"/>
    <mergeCell ref="G209:H209"/>
    <mergeCell ref="G202:H202"/>
    <mergeCell ref="G203:H203"/>
    <mergeCell ref="G204:H204"/>
    <mergeCell ref="G205:H205"/>
    <mergeCell ref="H294:M294"/>
    <mergeCell ref="N294:S294"/>
    <mergeCell ref="Q226:S226"/>
    <mergeCell ref="L211:O211"/>
    <mergeCell ref="H260:M260"/>
    <mergeCell ref="H264:M264"/>
    <mergeCell ref="H261:M261"/>
    <mergeCell ref="N260:S260"/>
    <mergeCell ref="N261:S261"/>
    <mergeCell ref="N258:S258"/>
    <mergeCell ref="N259:S259"/>
    <mergeCell ref="H257:M257"/>
    <mergeCell ref="H258:M258"/>
    <mergeCell ref="H287:M287"/>
    <mergeCell ref="H288:M288"/>
    <mergeCell ref="H256:M256"/>
    <mergeCell ref="L185:O185"/>
    <mergeCell ref="L186:O186"/>
    <mergeCell ref="L191:O191"/>
    <mergeCell ref="I200:K200"/>
    <mergeCell ref="I201:K201"/>
    <mergeCell ref="G199:H199"/>
    <mergeCell ref="G200:H200"/>
    <mergeCell ref="G201:H201"/>
    <mergeCell ref="L192:O192"/>
    <mergeCell ref="L193:O193"/>
    <mergeCell ref="L194:O194"/>
    <mergeCell ref="I199:K199"/>
    <mergeCell ref="P199:R199"/>
    <mergeCell ref="P200:R200"/>
    <mergeCell ref="P201:R201"/>
    <mergeCell ref="L199:O199"/>
    <mergeCell ref="L200:O200"/>
    <mergeCell ref="L201:O201"/>
    <mergeCell ref="P182:R182"/>
    <mergeCell ref="I192:K192"/>
    <mergeCell ref="I193:K193"/>
    <mergeCell ref="I194:K194"/>
    <mergeCell ref="P183:R183"/>
    <mergeCell ref="P184:R184"/>
    <mergeCell ref="P185:R185"/>
    <mergeCell ref="I188:K188"/>
    <mergeCell ref="I183:K183"/>
    <mergeCell ref="I184:K184"/>
    <mergeCell ref="P193:R193"/>
    <mergeCell ref="P194:R194"/>
    <mergeCell ref="P187:R187"/>
    <mergeCell ref="P188:R188"/>
    <mergeCell ref="P189:R189"/>
    <mergeCell ref="P190:R190"/>
    <mergeCell ref="L179:O179"/>
    <mergeCell ref="L180:O180"/>
    <mergeCell ref="L181:O181"/>
    <mergeCell ref="L182:O182"/>
    <mergeCell ref="P191:R191"/>
    <mergeCell ref="P192:R192"/>
    <mergeCell ref="P186:R186"/>
    <mergeCell ref="P179:R179"/>
    <mergeCell ref="P180:R180"/>
    <mergeCell ref="P181:R181"/>
    <mergeCell ref="L187:O187"/>
    <mergeCell ref="L188:O188"/>
    <mergeCell ref="L189:O189"/>
    <mergeCell ref="L190:O190"/>
    <mergeCell ref="L183:O183"/>
    <mergeCell ref="L184:O184"/>
    <mergeCell ref="B185:D185"/>
    <mergeCell ref="B192:D192"/>
    <mergeCell ref="B182:D182"/>
    <mergeCell ref="B188:D188"/>
    <mergeCell ref="B189:D189"/>
    <mergeCell ref="E182:F182"/>
    <mergeCell ref="I182:K182"/>
    <mergeCell ref="I189:K189"/>
    <mergeCell ref="I190:K190"/>
    <mergeCell ref="I191:K191"/>
    <mergeCell ref="I186:K186"/>
    <mergeCell ref="I187:K187"/>
    <mergeCell ref="I185:K185"/>
    <mergeCell ref="G194:H194"/>
    <mergeCell ref="G190:H190"/>
    <mergeCell ref="G191:H191"/>
    <mergeCell ref="G192:H192"/>
    <mergeCell ref="G193:H193"/>
    <mergeCell ref="G186:H186"/>
    <mergeCell ref="G187:H187"/>
    <mergeCell ref="G188:H188"/>
    <mergeCell ref="G189:H189"/>
    <mergeCell ref="E187:F187"/>
    <mergeCell ref="E188:F188"/>
    <mergeCell ref="E189:F189"/>
    <mergeCell ref="E190:F190"/>
    <mergeCell ref="E191:F191"/>
    <mergeCell ref="P159:R159"/>
    <mergeCell ref="P160:R160"/>
    <mergeCell ref="P161:R161"/>
    <mergeCell ref="P158:R158"/>
    <mergeCell ref="P155:R155"/>
    <mergeCell ref="P170:R170"/>
    <mergeCell ref="B178:D178"/>
    <mergeCell ref="E178:F178"/>
    <mergeCell ref="G178:H178"/>
    <mergeCell ref="I178:K178"/>
    <mergeCell ref="L178:O178"/>
    <mergeCell ref="P178:R178"/>
    <mergeCell ref="L170:O170"/>
    <mergeCell ref="B170:D170"/>
    <mergeCell ref="R172:S172"/>
    <mergeCell ref="P165:R165"/>
    <mergeCell ref="L160:O160"/>
    <mergeCell ref="L155:O155"/>
    <mergeCell ref="L156:O156"/>
    <mergeCell ref="L157:O157"/>
    <mergeCell ref="L158:O158"/>
    <mergeCell ref="P156:R156"/>
    <mergeCell ref="P157:R157"/>
    <mergeCell ref="L159:O159"/>
    <mergeCell ref="L165:O165"/>
    <mergeCell ref="P162:R162"/>
    <mergeCell ref="P163:R163"/>
    <mergeCell ref="P164:R164"/>
    <mergeCell ref="H115:M115"/>
    <mergeCell ref="H117:M117"/>
    <mergeCell ref="N113:S113"/>
    <mergeCell ref="L162:O162"/>
    <mergeCell ref="L163:O163"/>
    <mergeCell ref="L164:O164"/>
    <mergeCell ref="P167:R167"/>
    <mergeCell ref="B160:D160"/>
    <mergeCell ref="B161:D161"/>
    <mergeCell ref="B162:D162"/>
    <mergeCell ref="B163:D163"/>
    <mergeCell ref="E151:F151"/>
    <mergeCell ref="E163:F163"/>
    <mergeCell ref="E164:F164"/>
    <mergeCell ref="E165:F165"/>
    <mergeCell ref="E152:F152"/>
    <mergeCell ref="E162:F162"/>
    <mergeCell ref="E161:F161"/>
    <mergeCell ref="E153:F153"/>
    <mergeCell ref="E154:F154"/>
    <mergeCell ref="E155:F155"/>
    <mergeCell ref="E158:F158"/>
    <mergeCell ref="E159:F159"/>
    <mergeCell ref="I161:K161"/>
    <mergeCell ref="I162:K162"/>
    <mergeCell ref="G161:H161"/>
    <mergeCell ref="E160:F160"/>
    <mergeCell ref="I158:K158"/>
    <mergeCell ref="I159:K159"/>
    <mergeCell ref="I160:K160"/>
    <mergeCell ref="G164:H164"/>
    <mergeCell ref="G162:H162"/>
    <mergeCell ref="H121:M121"/>
    <mergeCell ref="N132:S132"/>
    <mergeCell ref="E169:F169"/>
    <mergeCell ref="E168:F168"/>
    <mergeCell ref="E184:F184"/>
    <mergeCell ref="G167:H167"/>
    <mergeCell ref="G168:H168"/>
    <mergeCell ref="B167:D167"/>
    <mergeCell ref="B168:D168"/>
    <mergeCell ref="B169:D169"/>
    <mergeCell ref="E170:F170"/>
    <mergeCell ref="E183:F183"/>
    <mergeCell ref="B151:D151"/>
    <mergeCell ref="B152:D152"/>
    <mergeCell ref="B153:D153"/>
    <mergeCell ref="B154:D154"/>
    <mergeCell ref="E166:F166"/>
    <mergeCell ref="E167:F167"/>
    <mergeCell ref="B157:D157"/>
    <mergeCell ref="B159:D159"/>
    <mergeCell ref="B158:D158"/>
    <mergeCell ref="E157:F157"/>
    <mergeCell ref="B164:D164"/>
    <mergeCell ref="B165:D165"/>
    <mergeCell ref="B166:D166"/>
    <mergeCell ref="G163:H163"/>
    <mergeCell ref="I156:K156"/>
    <mergeCell ref="I157:K157"/>
    <mergeCell ref="P168:R168"/>
    <mergeCell ref="P169:R169"/>
    <mergeCell ref="P166:R166"/>
    <mergeCell ref="P154:R154"/>
    <mergeCell ref="B63:S63"/>
    <mergeCell ref="B66:S66"/>
    <mergeCell ref="B68:S68"/>
    <mergeCell ref="B69:S69"/>
    <mergeCell ref="B156:D156"/>
    <mergeCell ref="N119:S119"/>
    <mergeCell ref="B81:S81"/>
    <mergeCell ref="B72:S72"/>
    <mergeCell ref="B73:S73"/>
    <mergeCell ref="B74:S74"/>
    <mergeCell ref="B75:S75"/>
    <mergeCell ref="B76:S76"/>
    <mergeCell ref="B77:S77"/>
    <mergeCell ref="B79:S79"/>
    <mergeCell ref="B82:S82"/>
    <mergeCell ref="B83:S83"/>
    <mergeCell ref="H132:M132"/>
    <mergeCell ref="B96:S96"/>
    <mergeCell ref="B89:S89"/>
    <mergeCell ref="N107:S107"/>
    <mergeCell ref="H108:M108"/>
    <mergeCell ref="H116:M116"/>
    <mergeCell ref="H105:M105"/>
    <mergeCell ref="H109:M109"/>
    <mergeCell ref="H106:M106"/>
    <mergeCell ref="H110:M110"/>
    <mergeCell ref="H114:M114"/>
    <mergeCell ref="H111:M111"/>
    <mergeCell ref="H112:M112"/>
    <mergeCell ref="H136:M136"/>
    <mergeCell ref="N105:S105"/>
    <mergeCell ref="N108:S108"/>
    <mergeCell ref="H322:S322"/>
    <mergeCell ref="N321:S321"/>
    <mergeCell ref="N440:S440"/>
    <mergeCell ref="J365:L365"/>
    <mergeCell ref="H394:M394"/>
    <mergeCell ref="H305:M305"/>
    <mergeCell ref="H308:M308"/>
    <mergeCell ref="B70:S70"/>
    <mergeCell ref="H291:M291"/>
    <mergeCell ref="H135:M135"/>
    <mergeCell ref="N135:S135"/>
    <mergeCell ref="H285:M285"/>
    <mergeCell ref="N117:S117"/>
    <mergeCell ref="H118:M118"/>
    <mergeCell ref="B155:D155"/>
    <mergeCell ref="N118:S118"/>
    <mergeCell ref="B80:S80"/>
    <mergeCell ref="E156:F156"/>
    <mergeCell ref="B84:S84"/>
    <mergeCell ref="B93:S93"/>
    <mergeCell ref="B86:S86"/>
    <mergeCell ref="B91:S91"/>
    <mergeCell ref="B92:S92"/>
    <mergeCell ref="N106:S106"/>
    <mergeCell ref="H107:M107"/>
    <mergeCell ref="N114:S114"/>
    <mergeCell ref="N115:S115"/>
    <mergeCell ref="N116:S116"/>
    <mergeCell ref="N109:S109"/>
    <mergeCell ref="G160:H160"/>
    <mergeCell ref="G156:H156"/>
    <mergeCell ref="H120:M120"/>
    <mergeCell ref="N823:S823"/>
    <mergeCell ref="N786:R786"/>
    <mergeCell ref="A787:S787"/>
    <mergeCell ref="H789:M789"/>
    <mergeCell ref="N789:S789"/>
    <mergeCell ref="A786:C786"/>
    <mergeCell ref="E786:F786"/>
    <mergeCell ref="G786:H786"/>
    <mergeCell ref="F326:G326"/>
    <mergeCell ref="F328:G328"/>
    <mergeCell ref="F361:G361"/>
    <mergeCell ref="D357:E357"/>
    <mergeCell ref="F357:G357"/>
    <mergeCell ref="F359:G359"/>
    <mergeCell ref="D359:E359"/>
    <mergeCell ref="D358:E358"/>
    <mergeCell ref="F358:G358"/>
    <mergeCell ref="F327:G327"/>
    <mergeCell ref="J369:L369"/>
    <mergeCell ref="J363:L363"/>
    <mergeCell ref="J361:L361"/>
    <mergeCell ref="H358:I358"/>
    <mergeCell ref="H356:I356"/>
    <mergeCell ref="H357:I357"/>
    <mergeCell ref="H360:I360"/>
    <mergeCell ref="H359:I359"/>
    <mergeCell ref="J364:L364"/>
    <mergeCell ref="M362:O362"/>
    <mergeCell ref="M360:O360"/>
    <mergeCell ref="M368:O368"/>
    <mergeCell ref="N448:S448"/>
    <mergeCell ref="N458:S458"/>
    <mergeCell ref="N903:S903"/>
    <mergeCell ref="H868:M868"/>
    <mergeCell ref="H824:M824"/>
    <mergeCell ref="H825:M825"/>
    <mergeCell ref="H826:M826"/>
    <mergeCell ref="H840:M840"/>
    <mergeCell ref="H848:M848"/>
    <mergeCell ref="H827:M827"/>
    <mergeCell ref="N828:S828"/>
    <mergeCell ref="H832:M832"/>
    <mergeCell ref="I921:N921"/>
    <mergeCell ref="I932:S932"/>
    <mergeCell ref="I917:N917"/>
    <mergeCell ref="I918:N918"/>
    <mergeCell ref="I919:N919"/>
    <mergeCell ref="I920:N920"/>
    <mergeCell ref="B938:C939"/>
    <mergeCell ref="E938:H939"/>
    <mergeCell ref="H903:M903"/>
    <mergeCell ref="I915:N915"/>
    <mergeCell ref="I916:N916"/>
    <mergeCell ref="N830:S830"/>
    <mergeCell ref="N827:S827"/>
    <mergeCell ref="N835:S835"/>
    <mergeCell ref="N836:S836"/>
    <mergeCell ref="N829:S829"/>
    <mergeCell ref="N831:S831"/>
    <mergeCell ref="N832:S832"/>
    <mergeCell ref="N833:S833"/>
    <mergeCell ref="N834:S834"/>
    <mergeCell ref="H835:M835"/>
    <mergeCell ref="H841:M841"/>
    <mergeCell ref="A753:B753"/>
    <mergeCell ref="C753:D753"/>
    <mergeCell ref="F753:G753"/>
    <mergeCell ref="H753:M753"/>
    <mergeCell ref="H323:I323"/>
    <mergeCell ref="H326:I326"/>
    <mergeCell ref="H327:I327"/>
    <mergeCell ref="C325:E325"/>
    <mergeCell ref="C326:D326"/>
    <mergeCell ref="A784:C784"/>
    <mergeCell ref="G781:H781"/>
    <mergeCell ref="G782:H782"/>
    <mergeCell ref="G783:H783"/>
    <mergeCell ref="G784:H784"/>
    <mergeCell ref="E783:F783"/>
    <mergeCell ref="A781:C781"/>
    <mergeCell ref="A782:C782"/>
    <mergeCell ref="E781:F781"/>
    <mergeCell ref="E782:F782"/>
    <mergeCell ref="M364:O364"/>
    <mergeCell ref="F349:G349"/>
    <mergeCell ref="H350:I350"/>
    <mergeCell ref="H351:I351"/>
    <mergeCell ref="H354:I354"/>
    <mergeCell ref="M354:O354"/>
    <mergeCell ref="J355:L355"/>
    <mergeCell ref="H368:I368"/>
    <mergeCell ref="H361:I361"/>
    <mergeCell ref="H365:I365"/>
    <mergeCell ref="H367:I367"/>
    <mergeCell ref="H362:I362"/>
    <mergeCell ref="H366:I366"/>
    <mergeCell ref="H594:M594"/>
    <mergeCell ref="N594:S594"/>
    <mergeCell ref="H595:M595"/>
    <mergeCell ref="N595:S595"/>
    <mergeCell ref="M642:N642"/>
    <mergeCell ref="N661:S661"/>
    <mergeCell ref="H661:M661"/>
    <mergeCell ref="R654:S654"/>
    <mergeCell ref="H625:M625"/>
    <mergeCell ref="N136:S136"/>
    <mergeCell ref="H133:M133"/>
    <mergeCell ref="N120:S120"/>
    <mergeCell ref="N124:S124"/>
    <mergeCell ref="N125:S125"/>
    <mergeCell ref="H122:M122"/>
    <mergeCell ref="N122:S122"/>
    <mergeCell ref="H123:M123"/>
    <mergeCell ref="N123:S123"/>
    <mergeCell ref="H125:M125"/>
    <mergeCell ref="H289:M289"/>
    <mergeCell ref="H364:I364"/>
    <mergeCell ref="N345:S345"/>
    <mergeCell ref="M349:O349"/>
    <mergeCell ref="N342:S342"/>
    <mergeCell ref="N343:S343"/>
    <mergeCell ref="S349:S351"/>
    <mergeCell ref="J349:L349"/>
    <mergeCell ref="J350:L350"/>
    <mergeCell ref="J351:L351"/>
    <mergeCell ref="M350:O350"/>
    <mergeCell ref="N318:S318"/>
    <mergeCell ref="H316:M316"/>
    <mergeCell ref="A769:C769"/>
    <mergeCell ref="D772:E772"/>
    <mergeCell ref="F772:G772"/>
    <mergeCell ref="H586:M586"/>
    <mergeCell ref="H587:M587"/>
    <mergeCell ref="H593:M593"/>
    <mergeCell ref="H588:M588"/>
    <mergeCell ref="H590:M590"/>
    <mergeCell ref="H592:M592"/>
    <mergeCell ref="N590:S590"/>
    <mergeCell ref="A773:C773"/>
    <mergeCell ref="A772:C772"/>
    <mergeCell ref="A757:C757"/>
    <mergeCell ref="A758:C758"/>
    <mergeCell ref="A759:C759"/>
    <mergeCell ref="A760:C760"/>
    <mergeCell ref="A765:C765"/>
    <mergeCell ref="A766:C766"/>
    <mergeCell ref="A771:C771"/>
    <mergeCell ref="N591:S591"/>
    <mergeCell ref="N592:S592"/>
    <mergeCell ref="N589:S589"/>
    <mergeCell ref="N586:S586"/>
    <mergeCell ref="N587:S587"/>
    <mergeCell ref="N588:S588"/>
    <mergeCell ref="R648:S648"/>
    <mergeCell ref="M654:N654"/>
    <mergeCell ref="R642:S642"/>
    <mergeCell ref="N625:S625"/>
    <mergeCell ref="H626:M626"/>
    <mergeCell ref="N626:S626"/>
    <mergeCell ref="G653:I653"/>
    <mergeCell ref="D775:E775"/>
    <mergeCell ref="F775:G775"/>
    <mergeCell ref="I780:M780"/>
    <mergeCell ref="H775:I775"/>
    <mergeCell ref="D779:H779"/>
    <mergeCell ref="I779:S779"/>
    <mergeCell ref="F748:G748"/>
    <mergeCell ref="F750:G750"/>
    <mergeCell ref="F751:G751"/>
    <mergeCell ref="F749:G749"/>
    <mergeCell ref="D773:E773"/>
    <mergeCell ref="D774:E774"/>
    <mergeCell ref="F773:G773"/>
    <mergeCell ref="F762:G762"/>
    <mergeCell ref="C752:D752"/>
    <mergeCell ref="C751:D751"/>
    <mergeCell ref="D761:E761"/>
    <mergeCell ref="D762:E762"/>
    <mergeCell ref="D767:E767"/>
    <mergeCell ref="D766:E766"/>
    <mergeCell ref="D759:E759"/>
    <mergeCell ref="D763:E763"/>
    <mergeCell ref="D760:E760"/>
    <mergeCell ref="D765:E765"/>
    <mergeCell ref="D764:E764"/>
    <mergeCell ref="D771:E771"/>
    <mergeCell ref="D769:E769"/>
    <mergeCell ref="D770:E770"/>
    <mergeCell ref="D757:E757"/>
    <mergeCell ref="D758:E758"/>
    <mergeCell ref="D768:E768"/>
    <mergeCell ref="A770:C770"/>
    <mergeCell ref="M656:N656"/>
    <mergeCell ref="N662:S662"/>
    <mergeCell ref="N663:S663"/>
    <mergeCell ref="E654:F654"/>
    <mergeCell ref="H671:M671"/>
    <mergeCell ref="H663:M663"/>
    <mergeCell ref="H665:M665"/>
    <mergeCell ref="G654:I654"/>
    <mergeCell ref="H676:M676"/>
    <mergeCell ref="H677:M677"/>
    <mergeCell ref="H675:M675"/>
    <mergeCell ref="H674:M674"/>
    <mergeCell ref="H669:M669"/>
    <mergeCell ref="H666:M666"/>
    <mergeCell ref="H667:M667"/>
    <mergeCell ref="H668:M668"/>
    <mergeCell ref="H726:M726"/>
    <mergeCell ref="H719:M719"/>
    <mergeCell ref="H713:M713"/>
    <mergeCell ref="H697:M697"/>
    <mergeCell ref="H698:M698"/>
    <mergeCell ref="H703:M703"/>
    <mergeCell ref="H717:M717"/>
    <mergeCell ref="H700:M700"/>
    <mergeCell ref="H718:M718"/>
    <mergeCell ref="H716:M716"/>
    <mergeCell ref="N664:S664"/>
    <mergeCell ref="M655:N655"/>
    <mergeCell ref="H660:M660"/>
    <mergeCell ref="N680:S680"/>
    <mergeCell ref="N701:S701"/>
    <mergeCell ref="N698:S698"/>
    <mergeCell ref="M652:N652"/>
    <mergeCell ref="R652:S652"/>
    <mergeCell ref="H662:M662"/>
    <mergeCell ref="R651:S651"/>
    <mergeCell ref="E649:F649"/>
    <mergeCell ref="A750:B750"/>
    <mergeCell ref="A749:B749"/>
    <mergeCell ref="C746:D746"/>
    <mergeCell ref="C747:D747"/>
    <mergeCell ref="A746:B746"/>
    <mergeCell ref="C749:D749"/>
    <mergeCell ref="C748:D748"/>
    <mergeCell ref="A747:B747"/>
    <mergeCell ref="R655:S655"/>
    <mergeCell ref="N659:S659"/>
    <mergeCell ref="H659:M659"/>
    <mergeCell ref="N660:S660"/>
    <mergeCell ref="R656:S656"/>
    <mergeCell ref="G655:I655"/>
    <mergeCell ref="A657:S657"/>
    <mergeCell ref="B655:D655"/>
    <mergeCell ref="E655:F655"/>
    <mergeCell ref="B656:D656"/>
    <mergeCell ref="E652:F652"/>
    <mergeCell ref="G650:I650"/>
    <mergeCell ref="G652:I652"/>
    <mergeCell ref="E653:F653"/>
    <mergeCell ref="H672:M672"/>
    <mergeCell ref="H670:M670"/>
    <mergeCell ref="R649:S649"/>
    <mergeCell ref="G649:I649"/>
    <mergeCell ref="N682:S682"/>
    <mergeCell ref="B648:D648"/>
    <mergeCell ref="N600:S600"/>
    <mergeCell ref="M645:N645"/>
    <mergeCell ref="E645:F645"/>
    <mergeCell ref="R643:S643"/>
    <mergeCell ref="R644:S644"/>
    <mergeCell ref="E642:F642"/>
    <mergeCell ref="G642:I642"/>
    <mergeCell ref="E650:F650"/>
    <mergeCell ref="E651:F651"/>
    <mergeCell ref="G651:I651"/>
    <mergeCell ref="M650:N650"/>
    <mergeCell ref="R650:S650"/>
    <mergeCell ref="M651:N651"/>
    <mergeCell ref="B651:D651"/>
    <mergeCell ref="M649:N649"/>
    <mergeCell ref="E643:F643"/>
    <mergeCell ref="G643:I643"/>
    <mergeCell ref="M643:N643"/>
    <mergeCell ref="G648:I648"/>
    <mergeCell ref="E647:F647"/>
    <mergeCell ref="M644:N644"/>
    <mergeCell ref="E644:F644"/>
    <mergeCell ref="M647:N647"/>
    <mergeCell ref="R646:S646"/>
    <mergeCell ref="H627:M627"/>
    <mergeCell ref="N618:S618"/>
    <mergeCell ref="N617:S617"/>
    <mergeCell ref="H606:M606"/>
    <mergeCell ref="N606:S606"/>
    <mergeCell ref="H603:M603"/>
    <mergeCell ref="H610:M610"/>
    <mergeCell ref="N610:S610"/>
    <mergeCell ref="N607:S607"/>
    <mergeCell ref="R645:S645"/>
    <mergeCell ref="H596:M596"/>
    <mergeCell ref="N596:S596"/>
    <mergeCell ref="H601:M601"/>
    <mergeCell ref="H600:M600"/>
    <mergeCell ref="H597:M597"/>
    <mergeCell ref="N597:S597"/>
    <mergeCell ref="H602:M602"/>
    <mergeCell ref="N603:S603"/>
    <mergeCell ref="N608:S608"/>
    <mergeCell ref="N616:S616"/>
    <mergeCell ref="H607:M607"/>
    <mergeCell ref="H585:M585"/>
    <mergeCell ref="N126:S126"/>
    <mergeCell ref="L168:O168"/>
    <mergeCell ref="N145:S145"/>
    <mergeCell ref="H146:M146"/>
    <mergeCell ref="N146:S146"/>
    <mergeCell ref="G151:H151"/>
    <mergeCell ref="H604:M604"/>
    <mergeCell ref="N604:S604"/>
    <mergeCell ref="N602:S602"/>
    <mergeCell ref="M612:S612"/>
    <mergeCell ref="H617:M617"/>
    <mergeCell ref="H605:M605"/>
    <mergeCell ref="N605:S605"/>
    <mergeCell ref="M613:S613"/>
    <mergeCell ref="H609:M609"/>
    <mergeCell ref="N609:S609"/>
    <mergeCell ref="N593:S593"/>
    <mergeCell ref="N601:S601"/>
    <mergeCell ref="H608:M608"/>
    <mergeCell ref="H591:M591"/>
    <mergeCell ref="H589:M589"/>
    <mergeCell ref="N585:S585"/>
    <mergeCell ref="N291:S291"/>
    <mergeCell ref="N282:S282"/>
    <mergeCell ref="N283:S283"/>
    <mergeCell ref="N133:S133"/>
    <mergeCell ref="N134:S134"/>
    <mergeCell ref="L151:O151"/>
    <mergeCell ref="G52:H52"/>
    <mergeCell ref="G53:H53"/>
    <mergeCell ref="G54:H54"/>
    <mergeCell ref="G55:H55"/>
    <mergeCell ref="B52:E52"/>
    <mergeCell ref="H101:M101"/>
    <mergeCell ref="H102:M102"/>
    <mergeCell ref="N101:S101"/>
    <mergeCell ref="N102:S102"/>
    <mergeCell ref="H104:M104"/>
    <mergeCell ref="N104:S104"/>
    <mergeCell ref="N103:S103"/>
    <mergeCell ref="H103:M103"/>
    <mergeCell ref="N147:S147"/>
    <mergeCell ref="H147:M147"/>
    <mergeCell ref="R240:S240"/>
    <mergeCell ref="N110:S110"/>
    <mergeCell ref="N111:S111"/>
    <mergeCell ref="N112:S112"/>
    <mergeCell ref="H145:M145"/>
    <mergeCell ref="J231:N231"/>
    <mergeCell ref="L152:O152"/>
    <mergeCell ref="L153:O153"/>
    <mergeCell ref="L154:O154"/>
    <mergeCell ref="P153:R153"/>
    <mergeCell ref="B87:S87"/>
    <mergeCell ref="B88:S88"/>
    <mergeCell ref="A6:S6"/>
    <mergeCell ref="N619:S619"/>
    <mergeCell ref="H619:M619"/>
    <mergeCell ref="H621:M621"/>
    <mergeCell ref="H620:M620"/>
    <mergeCell ref="H622:M622"/>
    <mergeCell ref="N622:S622"/>
    <mergeCell ref="N620:S620"/>
    <mergeCell ref="N621:S621"/>
    <mergeCell ref="R234:S234"/>
    <mergeCell ref="B12:S12"/>
    <mergeCell ref="B43:S43"/>
    <mergeCell ref="H141:M141"/>
    <mergeCell ref="N141:S141"/>
    <mergeCell ref="H139:M139"/>
    <mergeCell ref="N139:S139"/>
    <mergeCell ref="N140:S140"/>
    <mergeCell ref="N142:S142"/>
    <mergeCell ref="I150:K150"/>
    <mergeCell ref="L150:O150"/>
    <mergeCell ref="N148:S148"/>
    <mergeCell ref="P151:R151"/>
    <mergeCell ref="I151:K151"/>
    <mergeCell ref="I152:K152"/>
    <mergeCell ref="I153:K153"/>
    <mergeCell ref="I154:K154"/>
    <mergeCell ref="A1:G1"/>
    <mergeCell ref="H618:M618"/>
    <mergeCell ref="H616:M616"/>
    <mergeCell ref="H138:M138"/>
    <mergeCell ref="H140:M140"/>
    <mergeCell ref="H134:M134"/>
    <mergeCell ref="H124:M124"/>
    <mergeCell ref="H142:M142"/>
    <mergeCell ref="B58:S58"/>
    <mergeCell ref="B60:S60"/>
    <mergeCell ref="A7:S7"/>
    <mergeCell ref="B53:E53"/>
    <mergeCell ref="B48:S48"/>
    <mergeCell ref="B50:S50"/>
    <mergeCell ref="B51:S51"/>
    <mergeCell ref="B24:S24"/>
    <mergeCell ref="B25:S25"/>
    <mergeCell ref="B36:S36"/>
    <mergeCell ref="B54:E54"/>
    <mergeCell ref="B55:E55"/>
    <mergeCell ref="G157:H157"/>
    <mergeCell ref="G158:H158"/>
    <mergeCell ref="G159:H159"/>
    <mergeCell ref="Q228:S228"/>
    <mergeCell ref="I168:K168"/>
    <mergeCell ref="I169:K169"/>
    <mergeCell ref="G165:H165"/>
    <mergeCell ref="I166:K166"/>
    <mergeCell ref="I167:K167"/>
    <mergeCell ref="G166:H166"/>
    <mergeCell ref="G155:H155"/>
    <mergeCell ref="N138:S138"/>
    <mergeCell ref="H634:M634"/>
    <mergeCell ref="N634:S634"/>
    <mergeCell ref="M648:N648"/>
    <mergeCell ref="G644:I644"/>
    <mergeCell ref="G645:I645"/>
    <mergeCell ref="G646:I646"/>
    <mergeCell ref="R647:S647"/>
    <mergeCell ref="M646:N646"/>
    <mergeCell ref="G647:I647"/>
    <mergeCell ref="N633:S633"/>
    <mergeCell ref="H633:M633"/>
    <mergeCell ref="H631:M631"/>
    <mergeCell ref="N631:S631"/>
    <mergeCell ref="H632:M632"/>
    <mergeCell ref="N632:S632"/>
    <mergeCell ref="N627:S627"/>
    <mergeCell ref="H628:M628"/>
    <mergeCell ref="N628:S628"/>
    <mergeCell ref="N629:S629"/>
    <mergeCell ref="H629:M629"/>
    <mergeCell ref="H630:M630"/>
    <mergeCell ref="N630:S630"/>
    <mergeCell ref="N686:S686"/>
    <mergeCell ref="N681:S681"/>
    <mergeCell ref="N691:S691"/>
    <mergeCell ref="N695:S695"/>
    <mergeCell ref="N697:S697"/>
    <mergeCell ref="N693:S693"/>
    <mergeCell ref="N679:S679"/>
    <mergeCell ref="N665:S665"/>
    <mergeCell ref="N672:S672"/>
    <mergeCell ref="N670:S670"/>
    <mergeCell ref="N668:S668"/>
    <mergeCell ref="N667:S667"/>
    <mergeCell ref="N671:S671"/>
    <mergeCell ref="N669:S669"/>
    <mergeCell ref="N666:S666"/>
    <mergeCell ref="N674:S674"/>
    <mergeCell ref="N684:S684"/>
    <mergeCell ref="N716:S716"/>
    <mergeCell ref="N718:S718"/>
    <mergeCell ref="N714:S714"/>
    <mergeCell ref="N708:S708"/>
    <mergeCell ref="N722:S722"/>
    <mergeCell ref="N727:S727"/>
    <mergeCell ref="N729:S729"/>
    <mergeCell ref="H736:M736"/>
    <mergeCell ref="N736:S736"/>
    <mergeCell ref="N730:S730"/>
    <mergeCell ref="N734:S734"/>
    <mergeCell ref="H729:M729"/>
    <mergeCell ref="M757:R757"/>
    <mergeCell ref="H695:M695"/>
    <mergeCell ref="N723:S723"/>
    <mergeCell ref="H725:M725"/>
    <mergeCell ref="H724:M724"/>
    <mergeCell ref="N725:S725"/>
    <mergeCell ref="N724:S724"/>
    <mergeCell ref="H723:M723"/>
    <mergeCell ref="H722:M722"/>
    <mergeCell ref="N742:S742"/>
    <mergeCell ref="N726:S726"/>
    <mergeCell ref="H686:M686"/>
    <mergeCell ref="H715:M715"/>
    <mergeCell ref="H688:M688"/>
    <mergeCell ref="H692:M692"/>
    <mergeCell ref="H714:M714"/>
    <mergeCell ref="H689:M689"/>
    <mergeCell ref="H751:M751"/>
    <mergeCell ref="H752:M752"/>
    <mergeCell ref="N751:R751"/>
    <mergeCell ref="N752:R752"/>
    <mergeCell ref="H706:M706"/>
    <mergeCell ref="F746:G746"/>
    <mergeCell ref="N688:S688"/>
    <mergeCell ref="N690:S690"/>
    <mergeCell ref="N689:S689"/>
    <mergeCell ref="N692:S692"/>
    <mergeCell ref="N721:S721"/>
    <mergeCell ref="N712:S712"/>
    <mergeCell ref="N702:S702"/>
    <mergeCell ref="N717:S717"/>
    <mergeCell ref="N704:S704"/>
    <mergeCell ref="N719:S719"/>
    <mergeCell ref="N713:S713"/>
    <mergeCell ref="H709:M709"/>
    <mergeCell ref="N709:S709"/>
    <mergeCell ref="N711:S711"/>
    <mergeCell ref="N733:S733"/>
    <mergeCell ref="H734:M734"/>
    <mergeCell ref="H712:M712"/>
    <mergeCell ref="N715:S715"/>
    <mergeCell ref="N710:S710"/>
    <mergeCell ref="N720:S720"/>
    <mergeCell ref="F757:G757"/>
    <mergeCell ref="M760:R760"/>
    <mergeCell ref="F765:G765"/>
    <mergeCell ref="F766:G766"/>
    <mergeCell ref="H765:I765"/>
    <mergeCell ref="F752:G752"/>
    <mergeCell ref="H750:M750"/>
    <mergeCell ref="M762:R762"/>
    <mergeCell ref="H763:I763"/>
    <mergeCell ref="M763:R763"/>
    <mergeCell ref="H746:M746"/>
    <mergeCell ref="H747:M747"/>
    <mergeCell ref="N753:R753"/>
    <mergeCell ref="H757:I757"/>
    <mergeCell ref="N750:R750"/>
    <mergeCell ref="N737:S737"/>
    <mergeCell ref="N740:S740"/>
    <mergeCell ref="N749:R749"/>
    <mergeCell ref="H748:M748"/>
    <mergeCell ref="H749:M749"/>
    <mergeCell ref="H740:M740"/>
    <mergeCell ref="N739:S739"/>
    <mergeCell ref="H741:M741"/>
    <mergeCell ref="F763:G763"/>
    <mergeCell ref="M758:R758"/>
    <mergeCell ref="H758:I758"/>
    <mergeCell ref="H764:I764"/>
    <mergeCell ref="H760:I760"/>
    <mergeCell ref="M761:R761"/>
    <mergeCell ref="H761:I761"/>
    <mergeCell ref="H759:I759"/>
    <mergeCell ref="S757:S759"/>
    <mergeCell ref="M759:R759"/>
    <mergeCell ref="H731:M731"/>
    <mergeCell ref="N731:S731"/>
    <mergeCell ref="H733:M733"/>
    <mergeCell ref="N746:R746"/>
    <mergeCell ref="N747:R747"/>
    <mergeCell ref="H735:M735"/>
    <mergeCell ref="N735:S735"/>
    <mergeCell ref="H831:M831"/>
    <mergeCell ref="H795:M795"/>
    <mergeCell ref="H796:M796"/>
    <mergeCell ref="H800:M800"/>
    <mergeCell ref="H803:M803"/>
    <mergeCell ref="H807:M807"/>
    <mergeCell ref="H808:M808"/>
    <mergeCell ref="H806:M806"/>
    <mergeCell ref="H805:M805"/>
    <mergeCell ref="H804:M804"/>
    <mergeCell ref="N741:S741"/>
    <mergeCell ref="I785:M785"/>
    <mergeCell ref="H790:M790"/>
    <mergeCell ref="H793:M793"/>
    <mergeCell ref="H794:M794"/>
    <mergeCell ref="H791:M791"/>
    <mergeCell ref="H792:M792"/>
    <mergeCell ref="G785:H785"/>
    <mergeCell ref="H770:I770"/>
    <mergeCell ref="N794:S794"/>
    <mergeCell ref="F758:G758"/>
    <mergeCell ref="M764:R764"/>
    <mergeCell ref="F767:G767"/>
    <mergeCell ref="N814:S814"/>
    <mergeCell ref="N798:S798"/>
    <mergeCell ref="N795:S795"/>
    <mergeCell ref="N799:S799"/>
    <mergeCell ref="N800:S800"/>
    <mergeCell ref="N808:S808"/>
    <mergeCell ref="N809:S809"/>
    <mergeCell ref="N801:S801"/>
    <mergeCell ref="N804:S804"/>
    <mergeCell ref="N797:S797"/>
    <mergeCell ref="M770:R770"/>
    <mergeCell ref="N791:S791"/>
    <mergeCell ref="N792:S792"/>
    <mergeCell ref="N793:S793"/>
    <mergeCell ref="N790:S790"/>
    <mergeCell ref="N785:R785"/>
    <mergeCell ref="N781:R781"/>
    <mergeCell ref="I781:M781"/>
    <mergeCell ref="H773:I773"/>
    <mergeCell ref="N796:S796"/>
    <mergeCell ref="I786:M786"/>
    <mergeCell ref="I784:M784"/>
    <mergeCell ref="I783:M783"/>
    <mergeCell ref="M775:R775"/>
    <mergeCell ref="I782:M782"/>
    <mergeCell ref="H809:M809"/>
    <mergeCell ref="M771:R771"/>
    <mergeCell ref="M772:R772"/>
    <mergeCell ref="N784:R784"/>
    <mergeCell ref="N783:R783"/>
    <mergeCell ref="N782:R782"/>
    <mergeCell ref="M773:R773"/>
    <mergeCell ref="N780:R780"/>
    <mergeCell ref="N802:S802"/>
    <mergeCell ref="N803:S803"/>
    <mergeCell ref="N813:S813"/>
    <mergeCell ref="N805:S805"/>
    <mergeCell ref="N806:S806"/>
    <mergeCell ref="N807:S807"/>
    <mergeCell ref="N811:S811"/>
    <mergeCell ref="N812:S812"/>
    <mergeCell ref="N810:S810"/>
    <mergeCell ref="H815:M815"/>
    <mergeCell ref="H816:M816"/>
    <mergeCell ref="H810:M810"/>
    <mergeCell ref="H811:M811"/>
    <mergeCell ref="H812:M812"/>
    <mergeCell ref="H813:M813"/>
    <mergeCell ref="H814:M814"/>
    <mergeCell ref="N815:S815"/>
    <mergeCell ref="N816:S816"/>
    <mergeCell ref="N842:S842"/>
    <mergeCell ref="N837:S837"/>
    <mergeCell ref="N845:S845"/>
    <mergeCell ref="N846:S846"/>
    <mergeCell ref="N847:S847"/>
    <mergeCell ref="N848:S848"/>
    <mergeCell ref="N849:S849"/>
    <mergeCell ref="H849:M849"/>
    <mergeCell ref="H850:M850"/>
    <mergeCell ref="H851:M851"/>
    <mergeCell ref="H852:M852"/>
    <mergeCell ref="H854:M854"/>
    <mergeCell ref="H855:M855"/>
    <mergeCell ref="N824:S824"/>
    <mergeCell ref="N825:S825"/>
    <mergeCell ref="N826:S826"/>
    <mergeCell ref="H845:M845"/>
    <mergeCell ref="N838:S838"/>
    <mergeCell ref="N839:S839"/>
    <mergeCell ref="N840:S840"/>
    <mergeCell ref="N843:S843"/>
    <mergeCell ref="N844:S844"/>
    <mergeCell ref="N841:S841"/>
    <mergeCell ref="H846:M846"/>
    <mergeCell ref="H847:M847"/>
    <mergeCell ref="H828:M828"/>
    <mergeCell ref="H829:M829"/>
    <mergeCell ref="H830:M830"/>
    <mergeCell ref="H842:M842"/>
    <mergeCell ref="H843:M843"/>
    <mergeCell ref="H844:M844"/>
    <mergeCell ref="H833:M833"/>
    <mergeCell ref="N881:S881"/>
    <mergeCell ref="N875:S875"/>
    <mergeCell ref="N876:S876"/>
    <mergeCell ref="N877:S877"/>
    <mergeCell ref="N878:S878"/>
    <mergeCell ref="N879:S879"/>
    <mergeCell ref="N862:S862"/>
    <mergeCell ref="N867:S867"/>
    <mergeCell ref="H872:M872"/>
    <mergeCell ref="N871:S871"/>
    <mergeCell ref="N872:S872"/>
    <mergeCell ref="H867:M867"/>
    <mergeCell ref="H869:M869"/>
    <mergeCell ref="H870:M870"/>
    <mergeCell ref="N868:S868"/>
    <mergeCell ref="N869:S869"/>
    <mergeCell ref="N850:S850"/>
    <mergeCell ref="N860:S860"/>
    <mergeCell ref="N851:S851"/>
    <mergeCell ref="N852:S852"/>
    <mergeCell ref="N854:S854"/>
    <mergeCell ref="N855:S855"/>
    <mergeCell ref="N856:S856"/>
    <mergeCell ref="N857:S857"/>
    <mergeCell ref="N858:S858"/>
    <mergeCell ref="N859:S859"/>
    <mergeCell ref="H857:M857"/>
    <mergeCell ref="H858:M858"/>
    <mergeCell ref="H856:M856"/>
    <mergeCell ref="A642:A643"/>
    <mergeCell ref="B644:D644"/>
    <mergeCell ref="B646:D646"/>
    <mergeCell ref="B645:D645"/>
    <mergeCell ref="B642:D643"/>
    <mergeCell ref="M765:R765"/>
    <mergeCell ref="N694:S694"/>
    <mergeCell ref="N699:S699"/>
    <mergeCell ref="N890:S890"/>
    <mergeCell ref="N887:S887"/>
    <mergeCell ref="N902:S902"/>
    <mergeCell ref="H900:M900"/>
    <mergeCell ref="H901:M901"/>
    <mergeCell ref="N892:S892"/>
    <mergeCell ref="N893:S893"/>
    <mergeCell ref="H902:M902"/>
    <mergeCell ref="N900:S900"/>
    <mergeCell ref="N901:S901"/>
    <mergeCell ref="N884:S884"/>
    <mergeCell ref="H884:M884"/>
    <mergeCell ref="N894:S894"/>
    <mergeCell ref="N897:S897"/>
    <mergeCell ref="N885:S885"/>
    <mergeCell ref="N886:S886"/>
    <mergeCell ref="N895:S895"/>
    <mergeCell ref="N888:S888"/>
    <mergeCell ref="N889:S889"/>
    <mergeCell ref="N891:S891"/>
    <mergeCell ref="N870:S870"/>
    <mergeCell ref="N880:S880"/>
    <mergeCell ref="N873:S873"/>
    <mergeCell ref="N874:S874"/>
    <mergeCell ref="F747:G747"/>
    <mergeCell ref="H720:M720"/>
    <mergeCell ref="H131:M131"/>
    <mergeCell ref="N130:S130"/>
    <mergeCell ref="N129:S129"/>
    <mergeCell ref="H126:M126"/>
    <mergeCell ref="N127:S127"/>
    <mergeCell ref="N131:S131"/>
    <mergeCell ref="I130:M130"/>
    <mergeCell ref="I129:M129"/>
    <mergeCell ref="N738:S738"/>
    <mergeCell ref="H738:M738"/>
    <mergeCell ref="H739:M739"/>
    <mergeCell ref="H745:S745"/>
    <mergeCell ref="N683:S683"/>
    <mergeCell ref="H696:M696"/>
    <mergeCell ref="H707:M707"/>
    <mergeCell ref="N685:S685"/>
    <mergeCell ref="N703:S703"/>
    <mergeCell ref="N706:S706"/>
    <mergeCell ref="H702:M702"/>
    <mergeCell ref="H699:M699"/>
    <mergeCell ref="N700:S700"/>
    <mergeCell ref="N707:S707"/>
    <mergeCell ref="H742:M742"/>
    <mergeCell ref="I155:K155"/>
    <mergeCell ref="L169:O169"/>
    <mergeCell ref="I170:K170"/>
    <mergeCell ref="L161:O161"/>
    <mergeCell ref="G234:H234"/>
    <mergeCell ref="G235:H235"/>
    <mergeCell ref="I165:K165"/>
    <mergeCell ref="H148:M148"/>
    <mergeCell ref="G153:H153"/>
    <mergeCell ref="G154:H154"/>
    <mergeCell ref="P150:R150"/>
    <mergeCell ref="I163:K163"/>
    <mergeCell ref="I164:K164"/>
    <mergeCell ref="R235:S235"/>
    <mergeCell ref="R236:S236"/>
    <mergeCell ref="E194:F194"/>
    <mergeCell ref="E207:F207"/>
    <mergeCell ref="E203:F203"/>
    <mergeCell ref="E204:F204"/>
    <mergeCell ref="E205:F205"/>
    <mergeCell ref="E206:F206"/>
    <mergeCell ref="E199:F199"/>
    <mergeCell ref="E200:F200"/>
    <mergeCell ref="G236:H236"/>
    <mergeCell ref="G231:I231"/>
    <mergeCell ref="G233:H233"/>
    <mergeCell ref="G232:I232"/>
    <mergeCell ref="G169:H169"/>
    <mergeCell ref="G170:H170"/>
    <mergeCell ref="B176:S176"/>
    <mergeCell ref="R233:S233"/>
    <mergeCell ref="B179:D179"/>
    <mergeCell ref="E179:F179"/>
    <mergeCell ref="E180:F180"/>
    <mergeCell ref="E181:F181"/>
    <mergeCell ref="I179:K179"/>
    <mergeCell ref="G179:H179"/>
    <mergeCell ref="G180:H180"/>
    <mergeCell ref="G181:H181"/>
    <mergeCell ref="I180:K180"/>
    <mergeCell ref="I181:K181"/>
    <mergeCell ref="G182:H182"/>
    <mergeCell ref="G183:H183"/>
    <mergeCell ref="G184:H184"/>
    <mergeCell ref="G185:H185"/>
    <mergeCell ref="E238:F238"/>
    <mergeCell ref="E239:F239"/>
    <mergeCell ref="E237:F237"/>
    <mergeCell ref="E234:F234"/>
    <mergeCell ref="E235:F235"/>
    <mergeCell ref="E233:F233"/>
    <mergeCell ref="E236:F236"/>
    <mergeCell ref="E201:F201"/>
    <mergeCell ref="E202:F202"/>
    <mergeCell ref="E231:F231"/>
    <mergeCell ref="E232:F232"/>
    <mergeCell ref="E208:F208"/>
    <mergeCell ref="E209:F209"/>
    <mergeCell ref="E210:F210"/>
    <mergeCell ref="E211:F211"/>
    <mergeCell ref="E212:F212"/>
    <mergeCell ref="E213:F213"/>
    <mergeCell ref="E220:F220"/>
    <mergeCell ref="E216:F216"/>
    <mergeCell ref="E217:F217"/>
    <mergeCell ref="E218:F218"/>
    <mergeCell ref="E219:F219"/>
    <mergeCell ref="E214:F214"/>
    <mergeCell ref="E215:F215"/>
    <mergeCell ref="E185:F185"/>
    <mergeCell ref="E186:F186"/>
    <mergeCell ref="G241:H241"/>
    <mergeCell ref="H276:M276"/>
    <mergeCell ref="H274:M274"/>
    <mergeCell ref="H273:M273"/>
    <mergeCell ref="H255:M255"/>
    <mergeCell ref="H434:M434"/>
    <mergeCell ref="N435:S435"/>
    <mergeCell ref="H438:M438"/>
    <mergeCell ref="H436:M436"/>
    <mergeCell ref="H437:M437"/>
    <mergeCell ref="N437:S437"/>
    <mergeCell ref="I435:M435"/>
    <mergeCell ref="N292:S292"/>
    <mergeCell ref="N265:S265"/>
    <mergeCell ref="N285:S285"/>
    <mergeCell ref="N289:S289"/>
    <mergeCell ref="N276:S276"/>
    <mergeCell ref="N270:S270"/>
    <mergeCell ref="N269:S269"/>
    <mergeCell ref="N268:S268"/>
    <mergeCell ref="N266:S266"/>
    <mergeCell ref="N290:S290"/>
    <mergeCell ref="H309:M309"/>
    <mergeCell ref="N309:S309"/>
    <mergeCell ref="N310:S310"/>
    <mergeCell ref="N313:S313"/>
    <mergeCell ref="N295:S295"/>
    <mergeCell ref="H295:M295"/>
    <mergeCell ref="N308:S308"/>
    <mergeCell ref="N311:S311"/>
    <mergeCell ref="H301:M301"/>
    <mergeCell ref="N319:S319"/>
    <mergeCell ref="N305:S305"/>
    <mergeCell ref="N304:S304"/>
    <mergeCell ref="N300:S300"/>
    <mergeCell ref="N303:S303"/>
    <mergeCell ref="N306:S306"/>
    <mergeCell ref="N539:S539"/>
    <mergeCell ref="N545:S545"/>
    <mergeCell ref="H546:M546"/>
    <mergeCell ref="N546:S546"/>
    <mergeCell ref="H544:M544"/>
    <mergeCell ref="N544:S544"/>
    <mergeCell ref="H478:M478"/>
    <mergeCell ref="N478:S478"/>
    <mergeCell ref="N481:S481"/>
    <mergeCell ref="J485:M485"/>
    <mergeCell ref="H481:M481"/>
    <mergeCell ref="H479:M479"/>
    <mergeCell ref="N479:S479"/>
    <mergeCell ref="N480:S480"/>
    <mergeCell ref="H480:M480"/>
    <mergeCell ref="N485:S485"/>
    <mergeCell ref="I453:M453"/>
    <mergeCell ref="N474:S474"/>
    <mergeCell ref="H472:M472"/>
    <mergeCell ref="N472:S472"/>
    <mergeCell ref="N473:S473"/>
    <mergeCell ref="H473:M473"/>
    <mergeCell ref="N459:S459"/>
    <mergeCell ref="N465:S465"/>
    <mergeCell ref="N460:S460"/>
    <mergeCell ref="H464:M464"/>
    <mergeCell ref="N341:S341"/>
    <mergeCell ref="N583:S583"/>
    <mergeCell ref="N582:S582"/>
    <mergeCell ref="H581:M581"/>
    <mergeCell ref="H583:M583"/>
    <mergeCell ref="N581:S581"/>
    <mergeCell ref="I563:J563"/>
    <mergeCell ref="L563:P563"/>
    <mergeCell ref="I564:J564"/>
    <mergeCell ref="N557:S557"/>
    <mergeCell ref="Q563:S563"/>
    <mergeCell ref="F570:S570"/>
    <mergeCell ref="Q567:S567"/>
    <mergeCell ref="L567:P567"/>
    <mergeCell ref="B560:S560"/>
    <mergeCell ref="B562:G562"/>
    <mergeCell ref="B554:S554"/>
    <mergeCell ref="B555:S555"/>
    <mergeCell ref="H559:M559"/>
    <mergeCell ref="N559:S559"/>
    <mergeCell ref="N558:S558"/>
    <mergeCell ref="H556:M556"/>
    <mergeCell ref="N556:S556"/>
    <mergeCell ref="B557:M557"/>
    <mergeCell ref="L565:P565"/>
    <mergeCell ref="L566:P566"/>
    <mergeCell ref="H582:M582"/>
    <mergeCell ref="Q566:S566"/>
    <mergeCell ref="Q564:S564"/>
    <mergeCell ref="F573:J573"/>
    <mergeCell ref="M573:R573"/>
    <mergeCell ref="B573:D573"/>
    <mergeCell ref="R323:S323"/>
    <mergeCell ref="R326:S326"/>
    <mergeCell ref="R327:S327"/>
    <mergeCell ref="P360:R360"/>
    <mergeCell ref="P356:R356"/>
    <mergeCell ref="P351:R351"/>
    <mergeCell ref="R328:S328"/>
    <mergeCell ref="N335:S335"/>
    <mergeCell ref="N334:S334"/>
    <mergeCell ref="R324:S324"/>
    <mergeCell ref="N323:Q323"/>
    <mergeCell ref="N324:Q324"/>
    <mergeCell ref="N418:S418"/>
    <mergeCell ref="N419:S419"/>
    <mergeCell ref="N408:S408"/>
    <mergeCell ref="N405:S405"/>
    <mergeCell ref="N417:S417"/>
    <mergeCell ref="N407:S407"/>
    <mergeCell ref="N413:S413"/>
    <mergeCell ref="P349:R349"/>
    <mergeCell ref="N331:S331"/>
    <mergeCell ref="N332:S332"/>
    <mergeCell ref="N333:S333"/>
    <mergeCell ref="N337:S337"/>
    <mergeCell ref="P364:R364"/>
    <mergeCell ref="N344:S344"/>
    <mergeCell ref="N338:S338"/>
    <mergeCell ref="N339:S339"/>
    <mergeCell ref="M351:O351"/>
    <mergeCell ref="P350:R350"/>
    <mergeCell ref="H340:M340"/>
    <mergeCell ref="H363:I363"/>
    <mergeCell ref="D366:E366"/>
    <mergeCell ref="P368:R368"/>
    <mergeCell ref="M366:O366"/>
    <mergeCell ref="N374:S374"/>
    <mergeCell ref="N378:S378"/>
    <mergeCell ref="N399:S399"/>
    <mergeCell ref="N395:S395"/>
    <mergeCell ref="N396:S396"/>
    <mergeCell ref="N390:S390"/>
    <mergeCell ref="N385:S385"/>
    <mergeCell ref="F366:G366"/>
    <mergeCell ref="N409:S409"/>
    <mergeCell ref="N404:S404"/>
    <mergeCell ref="H549:M549"/>
    <mergeCell ref="P352:R352"/>
    <mergeCell ref="H331:M331"/>
    <mergeCell ref="J325:M325"/>
    <mergeCell ref="R325:S325"/>
    <mergeCell ref="H328:I328"/>
    <mergeCell ref="M352:O352"/>
    <mergeCell ref="H352:I352"/>
    <mergeCell ref="N420:S420"/>
    <mergeCell ref="N421:S421"/>
    <mergeCell ref="H423:M423"/>
    <mergeCell ref="J420:M420"/>
    <mergeCell ref="M361:O361"/>
    <mergeCell ref="N376:S376"/>
    <mergeCell ref="N373:S373"/>
    <mergeCell ref="N340:S340"/>
    <mergeCell ref="N336:S336"/>
    <mergeCell ref="H454:M454"/>
    <mergeCell ref="N461:S461"/>
    <mergeCell ref="G237:H237"/>
    <mergeCell ref="N254:S254"/>
    <mergeCell ref="H253:M253"/>
    <mergeCell ref="N253:S253"/>
    <mergeCell ref="G244:H244"/>
    <mergeCell ref="G238:H238"/>
    <mergeCell ref="R238:S238"/>
    <mergeCell ref="R237:S237"/>
    <mergeCell ref="R241:S241"/>
    <mergeCell ref="N256:S256"/>
    <mergeCell ref="R239:S239"/>
    <mergeCell ref="G240:H240"/>
    <mergeCell ref="G239:H239"/>
    <mergeCell ref="D367:E367"/>
    <mergeCell ref="B415:S415"/>
    <mergeCell ref="N381:S381"/>
    <mergeCell ref="G373:M373"/>
    <mergeCell ref="N371:S371"/>
    <mergeCell ref="D369:E369"/>
    <mergeCell ref="F367:G367"/>
    <mergeCell ref="N406:S406"/>
    <mergeCell ref="N403:S403"/>
    <mergeCell ref="N402:S402"/>
    <mergeCell ref="H355:I355"/>
    <mergeCell ref="M355:O355"/>
    <mergeCell ref="M356:O356"/>
    <mergeCell ref="J354:L354"/>
    <mergeCell ref="A368:C368"/>
    <mergeCell ref="A366:C366"/>
    <mergeCell ref="A367:C367"/>
    <mergeCell ref="D368:E368"/>
    <mergeCell ref="A365:C365"/>
    <mergeCell ref="H265:M265"/>
    <mergeCell ref="H266:M266"/>
    <mergeCell ref="N263:S263"/>
    <mergeCell ref="N264:S264"/>
    <mergeCell ref="H262:M262"/>
    <mergeCell ref="N275:S275"/>
    <mergeCell ref="N271:S271"/>
    <mergeCell ref="N273:S273"/>
    <mergeCell ref="N274:S274"/>
    <mergeCell ref="N272:S272"/>
    <mergeCell ref="H272:M272"/>
    <mergeCell ref="N297:S297"/>
    <mergeCell ref="N298:S298"/>
    <mergeCell ref="H263:M263"/>
    <mergeCell ref="N302:S302"/>
    <mergeCell ref="N255:S255"/>
    <mergeCell ref="R245:S245"/>
    <mergeCell ref="R248:S248"/>
    <mergeCell ref="G248:H248"/>
    <mergeCell ref="N251:S251"/>
    <mergeCell ref="H252:M252"/>
    <mergeCell ref="N252:S252"/>
    <mergeCell ref="H254:M254"/>
    <mergeCell ref="N257:S257"/>
    <mergeCell ref="N301:S301"/>
    <mergeCell ref="H286:M286"/>
    <mergeCell ref="U358:V358"/>
    <mergeCell ref="W358:X358"/>
    <mergeCell ref="Y358:Z358"/>
    <mergeCell ref="AA358:AC358"/>
    <mergeCell ref="U359:V359"/>
    <mergeCell ref="W359:X359"/>
    <mergeCell ref="Y359:Z359"/>
    <mergeCell ref="AA359:AC359"/>
    <mergeCell ref="U356:V356"/>
    <mergeCell ref="W356:X356"/>
    <mergeCell ref="Y356:Z356"/>
    <mergeCell ref="AA356:AC356"/>
    <mergeCell ref="U357:V357"/>
    <mergeCell ref="W357:X357"/>
    <mergeCell ref="Y357:Z357"/>
    <mergeCell ref="AA357:AC357"/>
    <mergeCell ref="AA354:AC354"/>
    <mergeCell ref="U354:V354"/>
    <mergeCell ref="W354:X354"/>
    <mergeCell ref="U355:V355"/>
    <mergeCell ref="W355:X355"/>
    <mergeCell ref="Y355:Z355"/>
    <mergeCell ref="AA355:AC355"/>
    <mergeCell ref="Y354:Z354"/>
    <mergeCell ref="U364:V364"/>
    <mergeCell ref="W364:X364"/>
    <mergeCell ref="Y364:Z364"/>
    <mergeCell ref="AA364:AC364"/>
    <mergeCell ref="U365:V365"/>
    <mergeCell ref="W365:X365"/>
    <mergeCell ref="Y365:Z365"/>
    <mergeCell ref="AA365:AC365"/>
    <mergeCell ref="U362:V362"/>
    <mergeCell ref="W362:X362"/>
    <mergeCell ref="Y362:Z362"/>
    <mergeCell ref="AA362:AC362"/>
    <mergeCell ref="U363:V363"/>
    <mergeCell ref="W363:X363"/>
    <mergeCell ref="Y363:Z363"/>
    <mergeCell ref="AA363:AC363"/>
    <mergeCell ref="U360:V360"/>
    <mergeCell ref="W360:X360"/>
    <mergeCell ref="Y360:Z360"/>
    <mergeCell ref="AA360:AC360"/>
    <mergeCell ref="U361:V361"/>
    <mergeCell ref="W361:X361"/>
    <mergeCell ref="Y361:Z361"/>
    <mergeCell ref="AA361:AC361"/>
    <mergeCell ref="AA367:AC367"/>
    <mergeCell ref="U368:V368"/>
    <mergeCell ref="W368:X368"/>
    <mergeCell ref="N397:S397"/>
    <mergeCell ref="H419:M419"/>
    <mergeCell ref="H421:M421"/>
    <mergeCell ref="AA369:AC369"/>
    <mergeCell ref="U369:V369"/>
    <mergeCell ref="W369:X369"/>
    <mergeCell ref="Y369:Z369"/>
    <mergeCell ref="U366:V366"/>
    <mergeCell ref="W366:X366"/>
    <mergeCell ref="Y366:Z366"/>
    <mergeCell ref="AA366:AC366"/>
    <mergeCell ref="H398:M398"/>
    <mergeCell ref="Y368:Z368"/>
    <mergeCell ref="AA368:AC368"/>
    <mergeCell ref="U367:V367"/>
    <mergeCell ref="W367:X367"/>
    <mergeCell ref="Y367:Z367"/>
    <mergeCell ref="N377:S377"/>
    <mergeCell ref="N375:S375"/>
    <mergeCell ref="N416:S416"/>
    <mergeCell ref="N410:S410"/>
    <mergeCell ref="N411:S411"/>
    <mergeCell ref="N414:S414"/>
    <mergeCell ref="N412:S412"/>
    <mergeCell ref="N400:S400"/>
    <mergeCell ref="H379:M379"/>
    <mergeCell ref="I378:M378"/>
    <mergeCell ref="M369:O369"/>
    <mergeCell ref="H369:I369"/>
    <mergeCell ref="J496:M496"/>
    <mergeCell ref="N427:S427"/>
    <mergeCell ref="N425:S425"/>
    <mergeCell ref="N431:S431"/>
    <mergeCell ref="N430:S430"/>
    <mergeCell ref="N429:S429"/>
    <mergeCell ref="N428:S428"/>
    <mergeCell ref="H422:M422"/>
    <mergeCell ref="N426:S426"/>
    <mergeCell ref="N422:S422"/>
    <mergeCell ref="N423:S423"/>
    <mergeCell ref="N424:S424"/>
    <mergeCell ref="H448:M448"/>
    <mergeCell ref="N445:S445"/>
    <mergeCell ref="N452:S452"/>
    <mergeCell ref="H446:M446"/>
    <mergeCell ref="N447:S447"/>
    <mergeCell ref="H424:M424"/>
    <mergeCell ref="H430:M430"/>
    <mergeCell ref="H429:M429"/>
    <mergeCell ref="H425:M425"/>
    <mergeCell ref="H426:M426"/>
    <mergeCell ref="H445:M445"/>
    <mergeCell ref="H431:M431"/>
    <mergeCell ref="H447:M447"/>
    <mergeCell ref="B432:S432"/>
    <mergeCell ref="N442:S442"/>
    <mergeCell ref="N444:S444"/>
    <mergeCell ref="N443:S443"/>
    <mergeCell ref="H492:M492"/>
    <mergeCell ref="H494:M494"/>
    <mergeCell ref="H493:M493"/>
    <mergeCell ref="N518:S518"/>
    <mergeCell ref="N512:S512"/>
    <mergeCell ref="N516:S516"/>
    <mergeCell ref="N517:S517"/>
    <mergeCell ref="P497:S497"/>
    <mergeCell ref="J502:M502"/>
    <mergeCell ref="P501:S501"/>
    <mergeCell ref="J499:M499"/>
    <mergeCell ref="J501:M501"/>
    <mergeCell ref="J498:M498"/>
    <mergeCell ref="J500:M500"/>
    <mergeCell ref="H486:M486"/>
    <mergeCell ref="N486:S486"/>
    <mergeCell ref="P495:S495"/>
    <mergeCell ref="P496:S496"/>
    <mergeCell ref="H489:M489"/>
    <mergeCell ref="N489:S489"/>
    <mergeCell ref="H508:M508"/>
    <mergeCell ref="J510:M510"/>
    <mergeCell ref="H509:M509"/>
    <mergeCell ref="N509:S509"/>
    <mergeCell ref="N513:S513"/>
    <mergeCell ref="N510:S510"/>
    <mergeCell ref="H512:M512"/>
    <mergeCell ref="C497:I497"/>
    <mergeCell ref="J497:M497"/>
    <mergeCell ref="N491:S491"/>
    <mergeCell ref="J495:M495"/>
    <mergeCell ref="P493:S493"/>
    <mergeCell ref="H522:M522"/>
    <mergeCell ref="N533:S533"/>
    <mergeCell ref="H534:M534"/>
    <mergeCell ref="N522:S522"/>
    <mergeCell ref="H523:M523"/>
    <mergeCell ref="H531:M531"/>
    <mergeCell ref="N523:S523"/>
    <mergeCell ref="H527:M527"/>
    <mergeCell ref="N527:S527"/>
    <mergeCell ref="N580:S580"/>
    <mergeCell ref="H578:M578"/>
    <mergeCell ref="N578:S578"/>
    <mergeCell ref="N579:S579"/>
    <mergeCell ref="H577:M577"/>
    <mergeCell ref="H580:M580"/>
    <mergeCell ref="N531:S531"/>
    <mergeCell ref="H532:M532"/>
    <mergeCell ref="N532:S532"/>
    <mergeCell ref="H533:M533"/>
    <mergeCell ref="H579:M579"/>
    <mergeCell ref="N577:S577"/>
    <mergeCell ref="N534:S534"/>
    <mergeCell ref="I566:J566"/>
    <mergeCell ref="I567:J567"/>
    <mergeCell ref="F575:J575"/>
    <mergeCell ref="N549:S549"/>
    <mergeCell ref="N550:S550"/>
    <mergeCell ref="N553:S553"/>
    <mergeCell ref="N551:S551"/>
    <mergeCell ref="N552:S552"/>
    <mergeCell ref="H541:M541"/>
    <mergeCell ref="N541:S541"/>
    <mergeCell ref="H584:M584"/>
    <mergeCell ref="M653:N653"/>
    <mergeCell ref="N673:S673"/>
    <mergeCell ref="H682:M682"/>
    <mergeCell ref="H680:M680"/>
    <mergeCell ref="N584:S584"/>
    <mergeCell ref="R653:S653"/>
    <mergeCell ref="N676:S676"/>
    <mergeCell ref="N675:S675"/>
    <mergeCell ref="N677:S677"/>
    <mergeCell ref="H737:M737"/>
    <mergeCell ref="H691:M691"/>
    <mergeCell ref="H721:M721"/>
    <mergeCell ref="H730:M730"/>
    <mergeCell ref="H704:M704"/>
    <mergeCell ref="H711:M711"/>
    <mergeCell ref="H710:M710"/>
    <mergeCell ref="H701:M701"/>
    <mergeCell ref="H728:M728"/>
    <mergeCell ref="H693:M693"/>
    <mergeCell ref="N732:S732"/>
    <mergeCell ref="H732:M732"/>
    <mergeCell ref="H708:M708"/>
    <mergeCell ref="N687:S687"/>
    <mergeCell ref="N696:S696"/>
    <mergeCell ref="H727:M727"/>
    <mergeCell ref="N728:S728"/>
    <mergeCell ref="N705:S705"/>
    <mergeCell ref="H705:M705"/>
    <mergeCell ref="H685:M685"/>
    <mergeCell ref="H687:M687"/>
    <mergeCell ref="H690:M690"/>
    <mergeCell ref="E932:H932"/>
    <mergeCell ref="E785:F785"/>
    <mergeCell ref="E780:F780"/>
    <mergeCell ref="H877:M877"/>
    <mergeCell ref="H878:M878"/>
    <mergeCell ref="H880:M880"/>
    <mergeCell ref="H881:M881"/>
    <mergeCell ref="H875:M875"/>
    <mergeCell ref="H876:M876"/>
    <mergeCell ref="H894:M894"/>
    <mergeCell ref="B567:H567"/>
    <mergeCell ref="B575:D575"/>
    <mergeCell ref="B571:D571"/>
    <mergeCell ref="N568:S568"/>
    <mergeCell ref="N576:S576"/>
    <mergeCell ref="H569:M569"/>
    <mergeCell ref="N569:S569"/>
    <mergeCell ref="F571:J571"/>
    <mergeCell ref="H576:M576"/>
    <mergeCell ref="H684:M684"/>
    <mergeCell ref="H694:M694"/>
    <mergeCell ref="H568:M568"/>
    <mergeCell ref="N748:R748"/>
    <mergeCell ref="F768:G768"/>
    <mergeCell ref="F764:G764"/>
    <mergeCell ref="H767:I767"/>
    <mergeCell ref="H768:I768"/>
    <mergeCell ref="H766:I766"/>
    <mergeCell ref="H897:M897"/>
    <mergeCell ref="H893:M893"/>
    <mergeCell ref="N882:S882"/>
    <mergeCell ref="N883:S883"/>
    <mergeCell ref="A774:C774"/>
    <mergeCell ref="F774:G774"/>
    <mergeCell ref="G780:H780"/>
    <mergeCell ref="A752:B752"/>
    <mergeCell ref="A768:C768"/>
    <mergeCell ref="A767:C767"/>
    <mergeCell ref="A762:C762"/>
    <mergeCell ref="A761:C761"/>
    <mergeCell ref="A779:C779"/>
    <mergeCell ref="A775:C775"/>
    <mergeCell ref="A763:C763"/>
    <mergeCell ref="A764:C764"/>
    <mergeCell ref="H873:M873"/>
    <mergeCell ref="H871:M871"/>
    <mergeCell ref="F770:G770"/>
    <mergeCell ref="F769:G769"/>
    <mergeCell ref="F771:G771"/>
    <mergeCell ref="H774:I774"/>
    <mergeCell ref="H771:I771"/>
    <mergeCell ref="H772:I772"/>
    <mergeCell ref="H834:M834"/>
    <mergeCell ref="M766:R766"/>
    <mergeCell ref="H769:I769"/>
    <mergeCell ref="M767:R767"/>
    <mergeCell ref="M769:R769"/>
    <mergeCell ref="E784:F784"/>
    <mergeCell ref="M768:R768"/>
    <mergeCell ref="H762:I762"/>
    <mergeCell ref="F759:G759"/>
    <mergeCell ref="F760:G760"/>
    <mergeCell ref="F761:G761"/>
    <mergeCell ref="M774:R774"/>
    <mergeCell ref="H891:M891"/>
    <mergeCell ref="H895:M895"/>
    <mergeCell ref="H889:M889"/>
    <mergeCell ref="H885:M885"/>
    <mergeCell ref="H887:M887"/>
    <mergeCell ref="H888:M888"/>
    <mergeCell ref="H892:M892"/>
    <mergeCell ref="H890:M890"/>
    <mergeCell ref="H886:M886"/>
    <mergeCell ref="A780:C780"/>
    <mergeCell ref="A783:C783"/>
    <mergeCell ref="A785:C785"/>
    <mergeCell ref="H883:M883"/>
    <mergeCell ref="H879:M879"/>
    <mergeCell ref="H874:M874"/>
    <mergeCell ref="H882:M882"/>
    <mergeCell ref="H862:M862"/>
    <mergeCell ref="H859:M859"/>
    <mergeCell ref="H860:M860"/>
    <mergeCell ref="H797:M797"/>
    <mergeCell ref="H798:M798"/>
    <mergeCell ref="H801:M801"/>
    <mergeCell ref="H802:M802"/>
    <mergeCell ref="H799:M799"/>
    <mergeCell ref="H836:M836"/>
    <mergeCell ref="H837:M837"/>
    <mergeCell ref="H838:M838"/>
    <mergeCell ref="H839:M839"/>
    <mergeCell ref="H823:M823"/>
    <mergeCell ref="A751:B751"/>
    <mergeCell ref="A748:B748"/>
    <mergeCell ref="E648:F648"/>
    <mergeCell ref="E646:F646"/>
    <mergeCell ref="C750:D750"/>
    <mergeCell ref="B649:D649"/>
    <mergeCell ref="B650:D650"/>
    <mergeCell ref="B652:D652"/>
    <mergeCell ref="B653:D653"/>
    <mergeCell ref="A745:B745"/>
    <mergeCell ref="C745:G745"/>
    <mergeCell ref="E656:F656"/>
    <mergeCell ref="A359:C359"/>
    <mergeCell ref="A364:C364"/>
    <mergeCell ref="D364:E364"/>
    <mergeCell ref="A360:C360"/>
    <mergeCell ref="A361:C361"/>
    <mergeCell ref="D361:E361"/>
    <mergeCell ref="A362:C362"/>
    <mergeCell ref="A369:C369"/>
    <mergeCell ref="B654:D654"/>
    <mergeCell ref="G656:I656"/>
    <mergeCell ref="H664:M664"/>
    <mergeCell ref="H683:M683"/>
    <mergeCell ref="H681:M681"/>
    <mergeCell ref="H679:M679"/>
    <mergeCell ref="H673:M673"/>
    <mergeCell ref="B561:S561"/>
    <mergeCell ref="B565:H565"/>
    <mergeCell ref="B566:H566"/>
    <mergeCell ref="I565:J565"/>
    <mergeCell ref="L564:P564"/>
    <mergeCell ref="L167:O167"/>
    <mergeCell ref="A349:C349"/>
    <mergeCell ref="A328:B328"/>
    <mergeCell ref="A327:B327"/>
    <mergeCell ref="C328:D328"/>
    <mergeCell ref="D349:E349"/>
    <mergeCell ref="C327:D327"/>
    <mergeCell ref="D350:E350"/>
    <mergeCell ref="F365:G365"/>
    <mergeCell ref="A357:C357"/>
    <mergeCell ref="A356:C356"/>
    <mergeCell ref="D362:E362"/>
    <mergeCell ref="A363:C363"/>
    <mergeCell ref="D363:E363"/>
    <mergeCell ref="F363:G363"/>
    <mergeCell ref="F364:G364"/>
    <mergeCell ref="F362:G362"/>
    <mergeCell ref="A353:C353"/>
    <mergeCell ref="D353:E353"/>
    <mergeCell ref="F354:G354"/>
    <mergeCell ref="H353:I353"/>
    <mergeCell ref="A354:C354"/>
    <mergeCell ref="D354:E354"/>
    <mergeCell ref="F353:G353"/>
    <mergeCell ref="E241:F241"/>
    <mergeCell ref="E240:F240"/>
    <mergeCell ref="H290:M290"/>
    <mergeCell ref="H292:M292"/>
    <mergeCell ref="H299:M299"/>
    <mergeCell ref="H302:M302"/>
    <mergeCell ref="N277:S277"/>
    <mergeCell ref="N279:S279"/>
    <mergeCell ref="B13:S13"/>
    <mergeCell ref="B14:S14"/>
    <mergeCell ref="B22:S22"/>
    <mergeCell ref="B20:S20"/>
    <mergeCell ref="B21:S21"/>
    <mergeCell ref="B234:D234"/>
    <mergeCell ref="C127:G127"/>
    <mergeCell ref="E150:F150"/>
    <mergeCell ref="G150:H150"/>
    <mergeCell ref="B231:D231"/>
    <mergeCell ref="B30:S30"/>
    <mergeCell ref="B39:S39"/>
    <mergeCell ref="B37:S37"/>
    <mergeCell ref="G152:H152"/>
    <mergeCell ref="H144:M144"/>
    <mergeCell ref="N144:S144"/>
    <mergeCell ref="H143:M143"/>
    <mergeCell ref="N143:S143"/>
    <mergeCell ref="P152:R152"/>
    <mergeCell ref="H127:M127"/>
    <mergeCell ref="E193:F193"/>
    <mergeCell ref="B46:S46"/>
    <mergeCell ref="B47:S47"/>
    <mergeCell ref="I228:L228"/>
    <mergeCell ref="Q229:S229"/>
    <mergeCell ref="I229:L229"/>
    <mergeCell ref="B44:S44"/>
    <mergeCell ref="H119:M119"/>
    <mergeCell ref="N121:S121"/>
    <mergeCell ref="B150:D150"/>
    <mergeCell ref="E192:F192"/>
    <mergeCell ref="L166:O166"/>
    <mergeCell ref="B244:D244"/>
    <mergeCell ref="B233:D233"/>
    <mergeCell ref="B237:D237"/>
    <mergeCell ref="B238:D238"/>
    <mergeCell ref="B239:D239"/>
    <mergeCell ref="B235:D235"/>
    <mergeCell ref="B243:D243"/>
    <mergeCell ref="B248:D248"/>
    <mergeCell ref="E242:F242"/>
    <mergeCell ref="E243:F243"/>
    <mergeCell ref="R247:S247"/>
    <mergeCell ref="G247:H247"/>
    <mergeCell ref="E248:F248"/>
    <mergeCell ref="B247:D247"/>
    <mergeCell ref="E247:F247"/>
    <mergeCell ref="B246:D246"/>
    <mergeCell ref="E244:F244"/>
    <mergeCell ref="E245:F245"/>
    <mergeCell ref="B245:D245"/>
    <mergeCell ref="E246:F246"/>
    <mergeCell ref="R246:S246"/>
    <mergeCell ref="G246:H246"/>
    <mergeCell ref="G245:H245"/>
    <mergeCell ref="B242:D242"/>
    <mergeCell ref="B241:D241"/>
    <mergeCell ref="B240:D240"/>
    <mergeCell ref="R243:S243"/>
    <mergeCell ref="G242:H242"/>
    <mergeCell ref="G243:H243"/>
    <mergeCell ref="R244:S244"/>
    <mergeCell ref="R242:S242"/>
    <mergeCell ref="B236:D236"/>
    <mergeCell ref="D352:E352"/>
    <mergeCell ref="F352:G352"/>
    <mergeCell ref="D360:E360"/>
    <mergeCell ref="D355:E355"/>
    <mergeCell ref="D356:E356"/>
    <mergeCell ref="F356:G356"/>
    <mergeCell ref="F360:G360"/>
    <mergeCell ref="A358:C358"/>
    <mergeCell ref="H297:M297"/>
    <mergeCell ref="A352:C352"/>
    <mergeCell ref="A351:C351"/>
    <mergeCell ref="D351:E351"/>
    <mergeCell ref="F351:G351"/>
    <mergeCell ref="F350:G350"/>
    <mergeCell ref="H349:I349"/>
    <mergeCell ref="F355:G355"/>
    <mergeCell ref="A355:C355"/>
    <mergeCell ref="A350:C350"/>
    <mergeCell ref="A326:B326"/>
    <mergeCell ref="A322:B325"/>
    <mergeCell ref="B304:G304"/>
    <mergeCell ref="F324:G324"/>
    <mergeCell ref="C324:E324"/>
    <mergeCell ref="F325:G325"/>
    <mergeCell ref="C322:G322"/>
    <mergeCell ref="C323:E323"/>
    <mergeCell ref="H300:M300"/>
    <mergeCell ref="J356:L356"/>
    <mergeCell ref="J357:L357"/>
    <mergeCell ref="H324:I324"/>
    <mergeCell ref="H318:M318"/>
    <mergeCell ref="H319:M319"/>
    <mergeCell ref="A2:G2"/>
    <mergeCell ref="B56:S56"/>
    <mergeCell ref="N380:S380"/>
    <mergeCell ref="N382:S382"/>
    <mergeCell ref="N379:S379"/>
    <mergeCell ref="G372:M372"/>
    <mergeCell ref="H298:M298"/>
    <mergeCell ref="J358:L358"/>
    <mergeCell ref="J359:L359"/>
    <mergeCell ref="J360:L360"/>
    <mergeCell ref="H477:M477"/>
    <mergeCell ref="H469:M469"/>
    <mergeCell ref="H468:M468"/>
    <mergeCell ref="H470:M470"/>
    <mergeCell ref="H471:M471"/>
    <mergeCell ref="H476:M476"/>
    <mergeCell ref="H474:M474"/>
    <mergeCell ref="H475:M475"/>
    <mergeCell ref="H392:M392"/>
    <mergeCell ref="N393:S393"/>
    <mergeCell ref="D365:E365"/>
    <mergeCell ref="F368:G368"/>
    <mergeCell ref="F369:G369"/>
    <mergeCell ref="N372:S372"/>
    <mergeCell ref="H377:M377"/>
    <mergeCell ref="P369:R369"/>
    <mergeCell ref="G375:M375"/>
    <mergeCell ref="N391:S391"/>
    <mergeCell ref="H383:M383"/>
    <mergeCell ref="J362:L362"/>
    <mergeCell ref="H371:M371"/>
    <mergeCell ref="H380:M380"/>
    <mergeCell ref="N394:S394"/>
    <mergeCell ref="H381:M381"/>
    <mergeCell ref="H382:M382"/>
    <mergeCell ref="H386:M386"/>
    <mergeCell ref="H393:M393"/>
    <mergeCell ref="H385:M385"/>
    <mergeCell ref="H387:M387"/>
    <mergeCell ref="H384:M384"/>
    <mergeCell ref="H395:M395"/>
    <mergeCell ref="H417:M417"/>
    <mergeCell ref="H416:M416"/>
    <mergeCell ref="H413:M413"/>
    <mergeCell ref="H396:M396"/>
    <mergeCell ref="H410:M410"/>
    <mergeCell ref="H409:M409"/>
    <mergeCell ref="H397:M397"/>
    <mergeCell ref="H399:M399"/>
    <mergeCell ref="H407:M407"/>
    <mergeCell ref="N401:S401"/>
    <mergeCell ref="N398:S398"/>
    <mergeCell ref="N307:S307"/>
    <mergeCell ref="N299:S299"/>
    <mergeCell ref="H321:M321"/>
    <mergeCell ref="J323:M323"/>
    <mergeCell ref="J324:M324"/>
    <mergeCell ref="H306:M306"/>
    <mergeCell ref="H311:M311"/>
    <mergeCell ref="H313:M313"/>
    <mergeCell ref="H314:M314"/>
    <mergeCell ref="H315:M315"/>
    <mergeCell ref="H268:M268"/>
    <mergeCell ref="H282:M282"/>
    <mergeCell ref="H251:M251"/>
    <mergeCell ref="H278:M278"/>
    <mergeCell ref="H259:M259"/>
    <mergeCell ref="H275:M275"/>
    <mergeCell ref="H277:M277"/>
    <mergeCell ref="H269:M269"/>
    <mergeCell ref="H271:M271"/>
    <mergeCell ref="H270:M270"/>
    <mergeCell ref="H267:M267"/>
    <mergeCell ref="H303:M303"/>
    <mergeCell ref="H304:M304"/>
    <mergeCell ref="H307:M307"/>
    <mergeCell ref="N280:S280"/>
    <mergeCell ref="N281:S281"/>
    <mergeCell ref="N278:S278"/>
    <mergeCell ref="H279:M279"/>
    <mergeCell ref="H281:M281"/>
    <mergeCell ref="H280:M280"/>
    <mergeCell ref="N267:S267"/>
    <mergeCell ref="N262:S262"/>
    <mergeCell ref="H449:M449"/>
    <mergeCell ref="H466:M466"/>
    <mergeCell ref="H467:M467"/>
    <mergeCell ref="H452:M452"/>
    <mergeCell ref="N467:S467"/>
    <mergeCell ref="H451:M451"/>
    <mergeCell ref="N457:S457"/>
    <mergeCell ref="H400:M400"/>
    <mergeCell ref="H412:M412"/>
    <mergeCell ref="H411:M411"/>
    <mergeCell ref="H408:M408"/>
    <mergeCell ref="H405:M405"/>
    <mergeCell ref="H406:M406"/>
    <mergeCell ref="H403:M403"/>
    <mergeCell ref="H401:M401"/>
    <mergeCell ref="H418:M418"/>
    <mergeCell ref="H402:M402"/>
    <mergeCell ref="H457:M457"/>
    <mergeCell ref="H456:M456"/>
    <mergeCell ref="H460:M460"/>
    <mergeCell ref="I455:M455"/>
    <mergeCell ref="H458:M458"/>
    <mergeCell ref="H459:M459"/>
    <mergeCell ref="N433:S433"/>
    <mergeCell ref="N466:S466"/>
    <mergeCell ref="N434:S434"/>
    <mergeCell ref="N441:S441"/>
    <mergeCell ref="N438:S438"/>
    <mergeCell ref="N439:S439"/>
    <mergeCell ref="N436:S436"/>
  </mergeCells>
  <printOptions/>
  <pageMargins left="0.75" right="0.22" top="0.42" bottom="0.43" header="0.31" footer="0.17"/>
  <pageSetup firstPageNumber="8" useFirstPageNumber="1" horizontalDpi="600" verticalDpi="600" orientation="portrait" paperSize="9" scale="93" r:id="rId3"/>
  <headerFooter alignWithMargins="0">
    <oddFooter>&amp;C
&amp;R&amp;14&amp;P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2014-07-18T12:50:06Z</dcterms:created>
  <dcterms:modified xsi:type="dcterms:W3CDTF">2014-07-21T07:47:00Z</dcterms:modified>
  <cp:category/>
  <cp:version/>
  <cp:contentType/>
  <cp:contentStatus/>
</cp:coreProperties>
</file>